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4" activeTab="0"/>
  </bookViews>
  <sheets>
    <sheet name="informacje ogólne" sheetId="1" r:id="rId1"/>
    <sheet name="informacje ogólne c.d." sheetId="2" r:id="rId2"/>
    <sheet name="budynki" sheetId="3" r:id="rId3"/>
    <sheet name="elektronika" sheetId="4" r:id="rId4"/>
    <sheet name="środki trwałe" sheetId="5" r:id="rId5"/>
    <sheet name="lokalizacje" sheetId="6" r:id="rId6"/>
    <sheet name="pojazdy" sheetId="7" r:id="rId7"/>
    <sheet name="szkodowość" sheetId="8" r:id="rId8"/>
  </sheets>
  <definedNames>
    <definedName name="Excel_BuiltIn__FilterDatabase" localSheetId="3">'elektronika'!$A$4:$IT$4</definedName>
    <definedName name="_xlnm.Print_Area" localSheetId="2">'budynki'!$A$1:$X$297</definedName>
    <definedName name="_xlnm.Print_Area" localSheetId="3">'elektronika'!$A$1:$D$573</definedName>
    <definedName name="_xlnm.Print_Area" localSheetId="5">'lokalizacje'!$A$1:$C$40</definedName>
    <definedName name="_xlnm.Print_Area" localSheetId="6">'pojazdy'!$A$1:$AA$55</definedName>
    <definedName name="_xlnm.Print_Area" localSheetId="7">'szkodowość'!$A$1:$E$29</definedName>
    <definedName name="_xlnm.Print_Area" localSheetId="4">'środki trwałe'!$A$1:$D$18</definedName>
  </definedNames>
  <calcPr fullCalcOnLoad="1"/>
</workbook>
</file>

<file path=xl/sharedStrings.xml><?xml version="1.0" encoding="utf-8"?>
<sst xmlns="http://schemas.openxmlformats.org/spreadsheetml/2006/main" count="3124" uniqueCount="1365">
  <si>
    <t>-</t>
  </si>
  <si>
    <t>nie</t>
  </si>
  <si>
    <t>nie dotyczy</t>
  </si>
  <si>
    <t>działalność edukacyjna</t>
  </si>
  <si>
    <t>działalność oświatowa</t>
  </si>
  <si>
    <t>Lp.</t>
  </si>
  <si>
    <t>tak</t>
  </si>
  <si>
    <t>dobry</t>
  </si>
  <si>
    <t>lp.</t>
  </si>
  <si>
    <t xml:space="preserve">nazwa budynku/ budowli </t>
  </si>
  <si>
    <t xml:space="preserve">przeznaczenie budynku/ 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</si>
  <si>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</si>
  <si>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</si>
  <si>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</si>
  <si>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rok budowy</t>
  </si>
  <si>
    <t>rodzaj wartości (księgowa brutto - KB / odtworzeniowa - O)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</si>
  <si>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</si>
  <si>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</si>
  <si>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</si>
  <si>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 xml:space="preserve">opis stanu technicznego budynku wg poniższych elementów budynku 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</si>
  <si>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</si>
  <si>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</si>
  <si>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</si>
  <si>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</si>
  <si>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</si>
  <si>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</si>
  <si>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</si>
  <si>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</si>
  <si>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</si>
  <si>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</si>
  <si>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</si>
  <si>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</si>
  <si>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</si>
  <si>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 Urząd Miejski</t>
  </si>
  <si>
    <t>Budynek administracyjno gospodarczy</t>
  </si>
  <si>
    <t>administracja cmentarza</t>
  </si>
  <si>
    <t>KB</t>
  </si>
  <si>
    <t>Budynek mieszkalny</t>
  </si>
  <si>
    <t>mieszkalny</t>
  </si>
  <si>
    <t>G-ce, ul. Stróżowska</t>
  </si>
  <si>
    <t>Budynek oczyszczalni ścieków</t>
  </si>
  <si>
    <t>przepompownia</t>
  </si>
  <si>
    <t>Zagórzany</t>
  </si>
  <si>
    <t>Budynek pogrzebowy</t>
  </si>
  <si>
    <t>kaplica cmentarna</t>
  </si>
  <si>
    <t>G-ce, ul. Karwacjanów</t>
  </si>
  <si>
    <t>Budynek Urzędu Miasta</t>
  </si>
  <si>
    <t>działalność administracyjna</t>
  </si>
  <si>
    <t>O **</t>
  </si>
  <si>
    <t>gaśnica, czujniki i urządzenia alarmowe, dozór całodobowy, kraty w oknach (kasa)</t>
  </si>
  <si>
    <t xml:space="preserve">G-ce, ul. Rynek </t>
  </si>
  <si>
    <t>Grobowiec komunalny</t>
  </si>
  <si>
    <t>do czasowego przechowywania ciał</t>
  </si>
  <si>
    <t>gospodarcze</t>
  </si>
  <si>
    <t>Małastów gm. Sękowa</t>
  </si>
  <si>
    <t xml:space="preserve">Budynek toalet publicznych </t>
  </si>
  <si>
    <t>G-ce, Park Miejski</t>
  </si>
  <si>
    <t>Lodowisko</t>
  </si>
  <si>
    <t>Płyta lodowiska</t>
  </si>
  <si>
    <t>Sieć ciepłownicza</t>
  </si>
  <si>
    <t xml:space="preserve">Budynek Plac Kościelny 2 - dawna szkoła </t>
  </si>
  <si>
    <t>Gorlice, Rynek</t>
  </si>
  <si>
    <t>Moszczenica</t>
  </si>
  <si>
    <t>Śmietnik</t>
  </si>
  <si>
    <t>Gorlice, ul. Chopina</t>
  </si>
  <si>
    <t>Domek letniskowy w Wysowej</t>
  </si>
  <si>
    <t>Wysowa</t>
  </si>
  <si>
    <t>Wiata przy kaplicy cmentarnej</t>
  </si>
  <si>
    <t>Gorlice, ul. Karwacjanów</t>
  </si>
  <si>
    <t>Zespół garaży</t>
  </si>
  <si>
    <t>Gorlice, ul. Stawiska</t>
  </si>
  <si>
    <t>Budynek garażu przy ul. Strażackiej</t>
  </si>
  <si>
    <t>Gorlice, ul. Strażacka</t>
  </si>
  <si>
    <t>Gorlice, ul. Kręta</t>
  </si>
  <si>
    <t>Parkowa, Park Miejski 1</t>
  </si>
  <si>
    <t>Gorlice, Park Miejski</t>
  </si>
  <si>
    <t>Altana ogrodowa, Park przy MZS nr 3</t>
  </si>
  <si>
    <t>Gorlice, ul. Wyszyńskiego</t>
  </si>
  <si>
    <t>Altana, Park Miejski</t>
  </si>
  <si>
    <t>Plac zabaw</t>
  </si>
  <si>
    <t>Gorlice ul. Chopina 35A</t>
  </si>
  <si>
    <t xml:space="preserve">Gorlice ul. Korczaka 22 </t>
  </si>
  <si>
    <t xml:space="preserve">Plac zabaw </t>
  </si>
  <si>
    <t>Gorlice ul. Wyszyńskiego</t>
  </si>
  <si>
    <t>Automatyczny szlaban</t>
  </si>
  <si>
    <t>Gorlice ul. Jagiełły 10</t>
  </si>
  <si>
    <t>Handlowo-usługowy</t>
  </si>
  <si>
    <t>TAK</t>
  </si>
  <si>
    <t>O *</t>
  </si>
  <si>
    <t>Częściowo zakratowane</t>
  </si>
  <si>
    <t>Asnyka 4- tylko parter</t>
  </si>
  <si>
    <t>konstr.murowana</t>
  </si>
  <si>
    <t>nadbudowa</t>
  </si>
  <si>
    <t>NIE</t>
  </si>
  <si>
    <t>Mieszkalny</t>
  </si>
  <si>
    <t>Chopina 13</t>
  </si>
  <si>
    <t>drewniany</t>
  </si>
  <si>
    <t>Chopina 35 A</t>
  </si>
  <si>
    <t>Cicha 2</t>
  </si>
  <si>
    <t>Kultury</t>
  </si>
  <si>
    <t>Gaśnice, alarm</t>
  </si>
  <si>
    <t>Dukielska 73</t>
  </si>
  <si>
    <t>Dworzysko 12      1/2 budynku</t>
  </si>
  <si>
    <t>Kultury- Kino</t>
  </si>
  <si>
    <t>Gaśnice</t>
  </si>
  <si>
    <t>Jagiełły 5</t>
  </si>
  <si>
    <t>Usługowy</t>
  </si>
  <si>
    <t>Jagiełły 10 stara częśc</t>
  </si>
  <si>
    <t>Przychodna zdrowia</t>
  </si>
  <si>
    <t>Hydrant</t>
  </si>
  <si>
    <t>Jagiełły 10 nowa część (przychodnia 1)</t>
  </si>
  <si>
    <t>Karwacjanów 1</t>
  </si>
  <si>
    <t>Kolejowa 4</t>
  </si>
  <si>
    <t>Kościuszki 13</t>
  </si>
  <si>
    <t>Kościuszki 19</t>
  </si>
  <si>
    <t>Kośicuszki 38</t>
  </si>
  <si>
    <t>Kościuszki 40</t>
  </si>
  <si>
    <t>stropodach</t>
  </si>
  <si>
    <t>Krótka 1</t>
  </si>
  <si>
    <t>3-go Maja 1</t>
  </si>
  <si>
    <t>3-go Maja 19</t>
  </si>
  <si>
    <t>Lokale znajdujące się w Ratuszu (Rynek 2)</t>
  </si>
  <si>
    <t>Mickiewicza 1</t>
  </si>
  <si>
    <t>Mickiewicza 12</t>
  </si>
  <si>
    <t>Mickiewicza 14,16</t>
  </si>
  <si>
    <t>Mickiewicza 14-16 dobudówka (Nadbrzeżna)</t>
  </si>
  <si>
    <t>Mickiewicza 34</t>
  </si>
  <si>
    <t>Narutowicza 4</t>
  </si>
  <si>
    <t>Okulickiego 4</t>
  </si>
  <si>
    <t>Orzeszkowej 15</t>
  </si>
  <si>
    <t>Handlowy</t>
  </si>
  <si>
    <t>Piekarska 1</t>
  </si>
  <si>
    <t>Piekarska 8</t>
  </si>
  <si>
    <t>Podkościelna 1 - Mickiewicza 3</t>
  </si>
  <si>
    <t>Reymonta 1</t>
  </si>
  <si>
    <t>Kraty w oknach</t>
  </si>
  <si>
    <t>Rynek  Mur Oporowy</t>
  </si>
  <si>
    <t>Rynek 10</t>
  </si>
  <si>
    <t>Rynek 11</t>
  </si>
  <si>
    <t>Sienkiewicza 14</t>
  </si>
  <si>
    <t>Słowackiego 19</t>
  </si>
  <si>
    <t>Przychodnia zdrowia</t>
  </si>
  <si>
    <t>Hydrant, Alarm</t>
  </si>
  <si>
    <t>Słoneczna 11</t>
  </si>
  <si>
    <t>Stawiska 3</t>
  </si>
  <si>
    <t>Strażacka 11</t>
  </si>
  <si>
    <t>Świeykowskiego 1</t>
  </si>
  <si>
    <t>Wróblewskiego 7</t>
  </si>
  <si>
    <t>Wyszyńskiego 21 Przedszkole</t>
  </si>
  <si>
    <t>Korczaka 22</t>
  </si>
  <si>
    <t>Razem</t>
  </si>
  <si>
    <t>2. Miejska Biblioteka Publiczna im. Stanisława Gabryela</t>
  </si>
  <si>
    <t>Budynek główny MBP</t>
  </si>
  <si>
    <t>biblioteka</t>
  </si>
  <si>
    <t>Gorlice, ul. Jagiełły 1</t>
  </si>
  <si>
    <t>cegła pełna</t>
  </si>
  <si>
    <t>żelbetowe wypełnione cegłą dziurawką</t>
  </si>
  <si>
    <t>stropodach  wentylowany zagłębiony z płyt żelbetowych pokryty papą termozgrzewalną</t>
  </si>
  <si>
    <t>bardzo dobry</t>
  </si>
  <si>
    <t>dostateczny</t>
  </si>
  <si>
    <t>3. Gorlickie Centrum Kultury</t>
  </si>
  <si>
    <t>Budynek Gorlickiego Centrum Kultury</t>
  </si>
  <si>
    <t>zabezpieczenia przeciwpożarowe:instalacja sygnalizacji pożaru z czujnikami optycznymi, liniowymi i temperaturowymi, urządzenie zraszaczowe-sala teatralna, 9 hydrantów, 14 gaśnic proszkowych, 6 gaśnic śniegowych w całym budynku zabezpieczenia przeciwkradzieżowe: dozór pracowniczy w godz. 6.00 do 21.00, monitoring zewnętrzny - 6 kamer , okna antywłamaniowe na parterze budynku, okna antywłamaniowe na parterze niskim</t>
  </si>
  <si>
    <t>Gorlice, ul. Michalusa 4</t>
  </si>
  <si>
    <t>Ściany zewnętrzne wykonano z cegły pełnej grubości 51 cm. Na parterze część ścian wykonano o grubości 67 cm również z cegły pełnej. Dobudowana część ścian nad sceną wykonano z cegły kratówki grubości 38 cm i ocieplono styropianem o grubości 10 cm.</t>
  </si>
  <si>
    <t>Pod poddaszem nieużytkowym znajduje się strop żelbetowy 12 cm przykryty warstwą żużla paleniskowego grubości 20 cm. Całkowita grubość stropu wynosi 36 cm. Nad salą widowiskową strop o konstrukcji żelbetowej z wypełnieniem gazobetonem grubości 30 cm. Całkowita grubość stropu 41 cm. Pod poddaszem nieużytkowym strop o konstrukcji drewnianej, od spodu maty z trzciny 1 cm.</t>
  </si>
  <si>
    <t xml:space="preserve">Nad sceną główną dach o konstrukcji żelbetowej (10 cm) kryty papą, od spodu ocieplony warstwą płyt wiórowo-cementowych grubości 5 cm. Całkowita grubość dachu 17 cm. </t>
  </si>
  <si>
    <t>3761</t>
  </si>
  <si>
    <t>4</t>
  </si>
  <si>
    <t>Budynek Domu Polsko-Słowackiego (przekazany do  administrowania przez GCK  na podstawie umowy użyczenia)</t>
  </si>
  <si>
    <t>Drzwi wejściowe do budynku drewniane przeszklone (szkło antywłamaniowe) z ryglami antywłamaniowymi, po dwa zamki lob i gerda, instalacja sygnalizacji pożaru optyczno-akustyczna z czujnikami optyczno-punktowymi dymu, 3 hydranty,5 gaśnic proszkowych, dozór pracowniczy od pon do piątku w godz. 7.00-17.00, w soboty od 7.00- 16.00, monitoring - 12 kamer aktywowanych ruchem, klapa oddymiająca uruchamiana automatycznie po wykryciu pożaru lub po ręcznym wyzwoleniu, kamera zewnętrzna dzień/noc z doświetleniem: 1 szt.</t>
  </si>
  <si>
    <t>Gorlice, Rynek 1</t>
  </si>
  <si>
    <t>W skład budynku wchodzą poddasze nieużytkowe, pomieszczenie II i I piętra: ściany zewnętrzne z pustaków ceramicznych szczeliniowych 30 cm ocieplone 10 cm styropianem, ściany konstrukcyjne wewnętrzne murowane z jw.. O grubości 30 cm, ściany zewnętrzne wzmocnione przez zastosowanie rdzeni żelbetonowych.Sala konferencyjna stropodach z podwieszanym sufitem do więźby dachowej (drewno uodpornione FOBOSEM 4 cm) kryty jest blachą ocynkowaną powlekaną E30.</t>
  </si>
  <si>
    <t>Stropy w budynku oprócz Sali konferencyjnej prefabrykowane ceramiczno-żelbetonowe CERAM 45</t>
  </si>
  <si>
    <t>Dach wysoki na więźbie drewnianej kryty blachą ocynkowaną powlekaną.</t>
  </si>
  <si>
    <t xml:space="preserve">nie dotyczy </t>
  </si>
  <si>
    <t>618,9</t>
  </si>
  <si>
    <t>tak (platforma dla niepełnosprawnych)</t>
  </si>
  <si>
    <t>Dziedziniec Domu Polsko-Słowackiego (przekazany do administrowania p-rzez GCK na podstawie umowy użyczenia)</t>
  </si>
  <si>
    <t>Płyta Rynku (przekazana do asdministrowania przez GCK na podstawie umowy użyczenia)</t>
  </si>
  <si>
    <t xml:space="preserve">Gorlice, Rynek </t>
  </si>
  <si>
    <t>4. Ośrodek Sportu i Rekreacji</t>
  </si>
  <si>
    <t>Trybuna sportowa Stadion</t>
  </si>
  <si>
    <t>Stadion OSiR, ul.Sienkiewicza 15</t>
  </si>
  <si>
    <t>Budynek szatnie i toalety</t>
  </si>
  <si>
    <t>gaśnice</t>
  </si>
  <si>
    <t>cegła</t>
  </si>
  <si>
    <t>żelbet/drewno</t>
  </si>
  <si>
    <t>drewno/papa</t>
  </si>
  <si>
    <t>Hala Sportowa</t>
  </si>
  <si>
    <t>gaśnice, hydranty, monitoring</t>
  </si>
  <si>
    <t>Gorlice, ul. Sportowa 9</t>
  </si>
  <si>
    <t>żelbet</t>
  </si>
  <si>
    <t>drewniany/blacha</t>
  </si>
  <si>
    <t>Budynek stacji uzdatniania wody</t>
  </si>
  <si>
    <t>gaśnice, monitoring</t>
  </si>
  <si>
    <t>Basen odkryty OSiR</t>
  </si>
  <si>
    <t>żelbetowy/papa</t>
  </si>
  <si>
    <t>Stacja traffo</t>
  </si>
  <si>
    <t>Obiekty OSiR</t>
  </si>
  <si>
    <t>Budynek zaplecza wyciągu narciarskiego</t>
  </si>
  <si>
    <t>Wyciągi narciarskie Małastów</t>
  </si>
  <si>
    <t>drewno</t>
  </si>
  <si>
    <t>drewno/blacha</t>
  </si>
  <si>
    <t>Budynek Pływalni "FALA"</t>
  </si>
  <si>
    <t>gaśnice,hydr.sygn.p.poż.monitoring</t>
  </si>
  <si>
    <t>Gorlice, ul. Sportowa 2</t>
  </si>
  <si>
    <t>cegła/szkło</t>
  </si>
  <si>
    <t>żelbetowe</t>
  </si>
  <si>
    <t>Suszarnia</t>
  </si>
  <si>
    <t>Stadion OSiR</t>
  </si>
  <si>
    <t>Boksy dla zawodników</t>
  </si>
  <si>
    <t>Wyciąg narciarski</t>
  </si>
  <si>
    <t>Małastów</t>
  </si>
  <si>
    <t>Wyciąg narciarski "TORANAGA"</t>
  </si>
  <si>
    <t>Wyciąg narciarski "GUCIO"</t>
  </si>
  <si>
    <t>Drogi i chodniki - Stadion</t>
  </si>
  <si>
    <t>Stadion</t>
  </si>
  <si>
    <t>Boisko sportowe - płyta główna</t>
  </si>
  <si>
    <t>Budowle do  ćwiczeń sportowych</t>
  </si>
  <si>
    <t>Basen odkryty + brodziki</t>
  </si>
  <si>
    <t>Basen odkryty</t>
  </si>
  <si>
    <t>Ogrodzenie basenu</t>
  </si>
  <si>
    <t>Ogrodzenie stadionu</t>
  </si>
  <si>
    <t>Oświetlenie zew.-słupy oświetl</t>
  </si>
  <si>
    <t>Pływalnia "FALA"</t>
  </si>
  <si>
    <t xml:space="preserve">Oświetlenie stoku </t>
  </si>
  <si>
    <t>Instalacja sztucznego dośnieżania + ujęcie wody</t>
  </si>
  <si>
    <t>Parking -dolna stacja</t>
  </si>
  <si>
    <t>Oświetlenie parkingów</t>
  </si>
  <si>
    <t>Hala Sportowa/Pływalnia "FALA"</t>
  </si>
  <si>
    <t>Boisko ze sztuczną trawą</t>
  </si>
  <si>
    <t>Obiekty sportowe</t>
  </si>
  <si>
    <t>Chodnik przy boisku szt.trawa</t>
  </si>
  <si>
    <t>Ogrodzenie boiska ze szt.trawą</t>
  </si>
  <si>
    <t>Chodniki i drogi(korona basenu+ciągi piesze)</t>
  </si>
  <si>
    <t>Ogrodzenie metalowe wokół agregatów wody lodowej</t>
  </si>
  <si>
    <t>Teren przy Hali Sportowej</t>
  </si>
  <si>
    <t>SKATEPARK</t>
  </si>
  <si>
    <t>Teren przy Krytej Pływalni</t>
  </si>
  <si>
    <t>Oświetlenie boiska ze sztuczną nawierzchnią</t>
  </si>
  <si>
    <t>Teren OSiR</t>
  </si>
  <si>
    <t>Modernizacja parkingu   w Małastowie</t>
  </si>
  <si>
    <t xml:space="preserve">parking przy dolnej stacji wyciągu narciarskiego </t>
  </si>
  <si>
    <t>Siedziska dla kibiców</t>
  </si>
  <si>
    <t>Ogrodzenie płyty stadionu -wewn.</t>
  </si>
  <si>
    <t>5. Miejski Zakład Usług Komunalnych</t>
  </si>
  <si>
    <t>Budynek adm.socjalny</t>
  </si>
  <si>
    <t>biura,pomieszcz.socjalne</t>
  </si>
  <si>
    <t>gaśnice,hydranty,kraty,dozór całodob.</t>
  </si>
  <si>
    <t>Gorlice ul. Kościuszki 92A</t>
  </si>
  <si>
    <t>belkowy</t>
  </si>
  <si>
    <t>blacha</t>
  </si>
  <si>
    <t>dostateczna</t>
  </si>
  <si>
    <t>dobra</t>
  </si>
  <si>
    <t>brak</t>
  </si>
  <si>
    <t>Kotłownia + komin</t>
  </si>
  <si>
    <t>kotłownia</t>
  </si>
  <si>
    <t>gaśnice,dozór</t>
  </si>
  <si>
    <t>Łącznik szklarnii</t>
  </si>
  <si>
    <t>szklarnia</t>
  </si>
  <si>
    <t>szkło</t>
  </si>
  <si>
    <t>Garaże</t>
  </si>
  <si>
    <t>garaż</t>
  </si>
  <si>
    <t>dozór</t>
  </si>
  <si>
    <t>Gorlice ul. 11-Listopada 54</t>
  </si>
  <si>
    <t>Wiata magazynowa</t>
  </si>
  <si>
    <t>magazyn</t>
  </si>
  <si>
    <t xml:space="preserve">gaśnice,hydranty,kraty,dozór </t>
  </si>
  <si>
    <t>studzienka poboru wody</t>
  </si>
  <si>
    <t>komin kotłownii</t>
  </si>
  <si>
    <t>sieć wodociag.wewnętrz.</t>
  </si>
  <si>
    <t>droga dojazdowa 726,30m2</t>
  </si>
  <si>
    <t>plac manewr.bitum, plac z płytek 747,00m2</t>
  </si>
  <si>
    <t>oświetlenie terenu- słupy stal.</t>
  </si>
  <si>
    <t>kabel zasil.konsum.240mb</t>
  </si>
  <si>
    <t>ogrodz. segm.+ siatka 434mb</t>
  </si>
  <si>
    <t>box na materiały sypkie 41m2</t>
  </si>
  <si>
    <t>Plac manewr.na terenie MPGK 1075,00m2</t>
  </si>
  <si>
    <t>plac manewr.przed garażami 447m2</t>
  </si>
  <si>
    <t>konstrukcja nośna stalowa po  rozbiórce szklarnii</t>
  </si>
  <si>
    <t>droga dojazdowa do bazy MZUK 705,10m2</t>
  </si>
  <si>
    <t>kanalizacja deszczowa 57mb</t>
  </si>
  <si>
    <t>kanalizacja sanitarna 108mb</t>
  </si>
  <si>
    <t>instalacja CO 34mb</t>
  </si>
  <si>
    <t>6. Miejski Zespół Szkół nr 1</t>
  </si>
  <si>
    <t>Budynek szkoły</t>
  </si>
  <si>
    <t>edukacja</t>
  </si>
  <si>
    <t>38-300 Gorlice, ul. Piękna 9</t>
  </si>
  <si>
    <t>elementy blokowe</t>
  </si>
  <si>
    <t>"żerań" kanałowe</t>
  </si>
  <si>
    <t>dwuspadowy,konstrukcja drewniana kryta blachą</t>
  </si>
  <si>
    <t>dobre</t>
  </si>
  <si>
    <t>Sala gimnstyczna</t>
  </si>
  <si>
    <t>cegła,wełna mineralna</t>
  </si>
  <si>
    <t>podwieszane kasetony</t>
  </si>
  <si>
    <t>j.w.</t>
  </si>
  <si>
    <t>Budynki i budowle w tym ogrodzenie, chodniki, oświetlenie, sieć deszczowa itp.</t>
  </si>
  <si>
    <t>1994,2006, 2014</t>
  </si>
  <si>
    <t>parking</t>
  </si>
  <si>
    <t>plac zabaw</t>
  </si>
  <si>
    <t>7. Miejski Zespół Szkół nr 3 im. św Jana Kantego</t>
  </si>
  <si>
    <t>Gorlice, ul. Wyszyńskiego 16</t>
  </si>
  <si>
    <t>betonowe</t>
  </si>
  <si>
    <t>drewniana, blacha powlekana</t>
  </si>
  <si>
    <t>Budynek sali gimnastycznej</t>
  </si>
  <si>
    <t>drewniana, blacha ocynkowana</t>
  </si>
  <si>
    <t xml:space="preserve">Budynek śmietnika </t>
  </si>
  <si>
    <t>działalnośc pomocnicza</t>
  </si>
  <si>
    <t>drewniana, blacha</t>
  </si>
  <si>
    <t>Altana ogrodowa</t>
  </si>
  <si>
    <t>Chodnik przy placu zabaw</t>
  </si>
  <si>
    <t>Ogrodzenie placu zabaw</t>
  </si>
  <si>
    <t>8. Miejski Zespół Szkół nr 4</t>
  </si>
  <si>
    <t>Budynek szkolny (stara i nowa część szkoły)</t>
  </si>
  <si>
    <t>edukacja dzieci i młodzieży</t>
  </si>
  <si>
    <t>1964     1991</t>
  </si>
  <si>
    <t>38-300 Gorlice, ul. Krasinskiego 9</t>
  </si>
  <si>
    <t>cegła ceramiczna</t>
  </si>
  <si>
    <t>ceramiczne Ackermana żelbetowe prefabrykowane</t>
  </si>
  <si>
    <t>stropodach papa</t>
  </si>
  <si>
    <t xml:space="preserve">Budynek magazynowy </t>
  </si>
  <si>
    <t>magazyn sprzętu</t>
  </si>
  <si>
    <t>Sala sportowa</t>
  </si>
  <si>
    <t>kratownice stalowe</t>
  </si>
  <si>
    <t>Ogrodzenie siatkowe 394mb</t>
  </si>
  <si>
    <t>ochrona parceli szkoły</t>
  </si>
  <si>
    <t>Drogi i chodniki kostka brukowa</t>
  </si>
  <si>
    <t>komunikacja</t>
  </si>
  <si>
    <t>miejsce postojowe samochodów personelu</t>
  </si>
  <si>
    <t>Boiska sportowe</t>
  </si>
  <si>
    <t>Sieć kanal.Deszcz. 1991r.</t>
  </si>
  <si>
    <t>kanalizacja</t>
  </si>
  <si>
    <t>Sieć kanal.Deszcz. 1994r.</t>
  </si>
  <si>
    <t>9. Miejski Zespół Szkół nr 5</t>
  </si>
  <si>
    <t>Gorlice, ul. Krakowska 5</t>
  </si>
  <si>
    <t>elementy prefabrykowe+termomodernizacja</t>
  </si>
  <si>
    <t>drewniana+blacha,częściowo stropodach+papa</t>
  </si>
  <si>
    <t>do remontu</t>
  </si>
  <si>
    <t>częściowo</t>
  </si>
  <si>
    <t>całodobowy dozór agencji ochrony</t>
  </si>
  <si>
    <t>pustak max</t>
  </si>
  <si>
    <t>stropodach+papa</t>
  </si>
  <si>
    <t>Budynek przedszkola</t>
  </si>
  <si>
    <t>Gorlice, ul. Krakowska 11</t>
  </si>
  <si>
    <t>cegła pełna i ceramiczna kratówka</t>
  </si>
  <si>
    <t>Budynek szkolny wraz z salą gimnastyczną</t>
  </si>
  <si>
    <t>Gorlice, ul. Hallera 79</t>
  </si>
  <si>
    <t>elementy wieloblokowe</t>
  </si>
  <si>
    <t>płyty żelbetonowe kanałowe</t>
  </si>
  <si>
    <t>stropodach ktyty papą</t>
  </si>
  <si>
    <t>dobry/bardzo dobry</t>
  </si>
  <si>
    <t>Ogrodzenie parceli</t>
  </si>
  <si>
    <t>Urządzenie terenu</t>
  </si>
  <si>
    <t>11. Miejskie Przedszkole nr 8</t>
  </si>
  <si>
    <t>Budynek przedszkolny</t>
  </si>
  <si>
    <t>Gorlice, ul. Hallera 17</t>
  </si>
  <si>
    <t>cegła żerańska</t>
  </si>
  <si>
    <t>żelbetonowy, kanałowy</t>
  </si>
  <si>
    <t>stropodach, płyta żelbetonowa, kryta papą</t>
  </si>
  <si>
    <t>12. Miejskie Przedszkole nr 1</t>
  </si>
  <si>
    <t>6 gaśnic proszkowych, 2 hydranty, koc gaśniczy, kraty na oknach (parter), alarm z patrolem interwencyjnym agencji ochrony</t>
  </si>
  <si>
    <t>Gorlice, ul. Władysława Jagiełły 9</t>
  </si>
  <si>
    <t>wykonane z cegły dziurawki</t>
  </si>
  <si>
    <t>prefabrykowane, typ DZ-3</t>
  </si>
  <si>
    <t>płaski, ogniotrwały wykonany z prefabrykowanych płyt korytkowych, kryty papą termozgrzewalną</t>
  </si>
  <si>
    <t>drogi dojazdowe i place</t>
  </si>
  <si>
    <t>chodniki</t>
  </si>
  <si>
    <t>ogrodzenie</t>
  </si>
  <si>
    <t>chodnik z kostki brukowej</t>
  </si>
  <si>
    <t>SUMA OGÓŁEM: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</si>
  <si>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</si>
  <si>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 xml:space="preserve">Nazwa  </t>
  </si>
  <si>
    <t>Rok produkcji</t>
  </si>
  <si>
    <t>Wartość księgowa brutto</t>
  </si>
  <si>
    <t>Zestaw komputerowy</t>
  </si>
  <si>
    <t>Komputer</t>
  </si>
  <si>
    <t>Komputer stacjonarny Dell Vostro</t>
  </si>
  <si>
    <t>Komputer FUJITSU</t>
  </si>
  <si>
    <t>Serwer na bazy Besti, Płatnika i Rejestru Mieszk.</t>
  </si>
  <si>
    <t>Serwer</t>
  </si>
  <si>
    <t>Drukarka</t>
  </si>
  <si>
    <t>RAZEM</t>
  </si>
  <si>
    <t>komputer</t>
  </si>
  <si>
    <t xml:space="preserve">Komputer ACTINA PRIME  </t>
  </si>
  <si>
    <t>Ekran Royal Screen 180"</t>
  </si>
  <si>
    <t>Monitor Philips Led 21,5"</t>
  </si>
  <si>
    <t>Komputer FUJITSU ESPRIMO+MS office</t>
  </si>
  <si>
    <t>Zestaw oświetleniowy CAMEO</t>
  </si>
  <si>
    <t>Światła sceniczne DTS Scena S 650/1000 2 szt.</t>
  </si>
  <si>
    <t>3a. Gorlickie Centrum Kultury - Dom Polsko-Słowacki</t>
  </si>
  <si>
    <t>4. Miejski Ośrodek Pomocy Społecznej</t>
  </si>
  <si>
    <t>Komputer Dell</t>
  </si>
  <si>
    <t>Urządzenie wielofunkcyjne</t>
  </si>
  <si>
    <t>Drukarka HP LJ P1102</t>
  </si>
  <si>
    <t>Drukarka HP Laserjet P1102w</t>
  </si>
  <si>
    <t>Serwer Fujitsu PRIMERGY TX1310M1</t>
  </si>
  <si>
    <t>Drukarka laserowa HP LJ1102</t>
  </si>
  <si>
    <t>Zestaw komputerowy Fujitsu+Win+monitor+Office</t>
  </si>
  <si>
    <t>Urządz. wielofunkcyjne HP LaserJet Pro M125NW MFP</t>
  </si>
  <si>
    <t>Urządz. wielofunkcyjne HP LaserJet Pro M176N MFP</t>
  </si>
  <si>
    <t>Drukarka HP LJ P1102/MP-4/</t>
  </si>
  <si>
    <t>Komputer stacjonarny HP 8200 /MP-4/</t>
  </si>
  <si>
    <t>7. Miejski Zespół Szkół Nr 3 im. św Jana Kantego</t>
  </si>
  <si>
    <t>Urz.wielofunkcyjne HP M125a</t>
  </si>
  <si>
    <t>Urz.wielofunkcyjne HP LJ ProM125a</t>
  </si>
  <si>
    <t>Telewizor „LG” 2 sztuki (1.497,29 zł)</t>
  </si>
  <si>
    <t>Telewizor SAMSUNG 2 sztuki (1.399 zł)</t>
  </si>
  <si>
    <t>komputer staconarny DELL V3902 MT I5-4460 z monitorem LCD 23.6' led samsung S24D390HL</t>
  </si>
  <si>
    <t>komputer lenovo H30-50</t>
  </si>
  <si>
    <t>zestaw komputerowy</t>
  </si>
  <si>
    <t>Komputer DELL VOSTRO (B.B.)</t>
  </si>
  <si>
    <t>Drukarka laserowa HP LJ 1102</t>
  </si>
  <si>
    <t>Komputer DELL VOSTRO (M.W..)</t>
  </si>
  <si>
    <t>Drukarka laserowa (pok. Nr 16)</t>
  </si>
  <si>
    <t xml:space="preserve">Urządzenie wielofunkcyjne "BROTHER"  (Dz.S.)                                 </t>
  </si>
  <si>
    <t>Komputer DELL VOSTRO - kasa górna KP</t>
  </si>
  <si>
    <t>Drukarka laserowa - kasa górna KP</t>
  </si>
  <si>
    <t>Komputer DELL VOSTRO - kasa dolna KP</t>
  </si>
  <si>
    <t>Drukarka laserowa - kasa dolna KP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</si>
  <si>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</si>
  <si>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Projektor BENQ</t>
  </si>
  <si>
    <t>Mikrofon do nagrywania lustrzanką</t>
  </si>
  <si>
    <t>Mikrofon SENNHEISER</t>
  </si>
  <si>
    <t>System bezprzewodowy SENNHEISER</t>
  </si>
  <si>
    <t>Dalmierz laserowy BOSCH</t>
  </si>
  <si>
    <t>Ekran projekcyjny MACLEAN</t>
  </si>
  <si>
    <t>Projektor krótkoogniskowy Hitachi</t>
  </si>
  <si>
    <t>Tablica interaktywna</t>
  </si>
  <si>
    <t>Laptop</t>
  </si>
  <si>
    <t>Tablet</t>
  </si>
  <si>
    <t>3a. Gorlickie Centrum Kultury -  Filia Sokół</t>
  </si>
  <si>
    <t>Radio CD Sharp GXM10H</t>
  </si>
  <si>
    <t>2015</t>
  </si>
  <si>
    <t>Notebook Lenovo</t>
  </si>
  <si>
    <t>5. Miejski Zespół Szkół nr 1</t>
  </si>
  <si>
    <t>Projektor</t>
  </si>
  <si>
    <t>ASUS-PU551LA-X0166G OFF</t>
  </si>
  <si>
    <t>Notebook ASUS PU551LA</t>
  </si>
  <si>
    <t>Projektor Panasonic PT-LW362A</t>
  </si>
  <si>
    <t>Odtwarzacz CD</t>
  </si>
  <si>
    <t>Radiomagnetofon /MP-4/</t>
  </si>
  <si>
    <t>6. Miejski Zespół Szkół nr 3 im. św Jana Kantego</t>
  </si>
  <si>
    <t>Laptop Lenovo</t>
  </si>
  <si>
    <t>7. Miejski Zespół Szkół nr 4</t>
  </si>
  <si>
    <t>Tablet ASUS NEXUS 7</t>
  </si>
  <si>
    <t>8. Miejski Zespół Szkół nr 5</t>
  </si>
  <si>
    <t>Komputer przenośny</t>
  </si>
  <si>
    <t>Dysk zewnętrzny</t>
  </si>
  <si>
    <t>Mikrofon bezprzewodowy z systemem</t>
  </si>
  <si>
    <t>Maszynka do liczenia</t>
  </si>
  <si>
    <t>laptop lenovo G510I3-4000M 4gb 15,6"</t>
  </si>
  <si>
    <t>notebook lenovo G50-30</t>
  </si>
  <si>
    <t xml:space="preserve">10. Miejskie Przedszkole nr 1 </t>
  </si>
  <si>
    <t>Aparat Fotograficzny NIKON</t>
  </si>
  <si>
    <t>Zestaw nagłośnieniowy</t>
  </si>
  <si>
    <t>11. Ośrodek Sportu i Rekreacji</t>
  </si>
  <si>
    <t>Notebook DELL G 6400 - fotokomórka</t>
  </si>
  <si>
    <t>Aparat cyfrowy FUJI Ax 650- - SPP</t>
  </si>
  <si>
    <t>Aparat  fotograficzny NIXON</t>
  </si>
  <si>
    <t>12. Miejskie Przedszkole nr 8</t>
  </si>
  <si>
    <t>13. Miejski Zakład Usług Komunalnych</t>
  </si>
  <si>
    <t>Komputer Lenovo Z51-70</t>
  </si>
  <si>
    <t>Komputer Lenovo G70-80</t>
  </si>
  <si>
    <t>Aparat cyfrowy Fuji S8600</t>
  </si>
  <si>
    <t>Wykaz monitoringu wizyjnego</t>
  </si>
  <si>
    <t>Kamera zewnętrzna TURBO HD</t>
  </si>
  <si>
    <t>Rozbudowa monitoringu - rejestrator, kamery</t>
  </si>
  <si>
    <t>Rozbudowa monitoringu - kamera cyfrowa</t>
  </si>
  <si>
    <t>Rozbudowa systemu</t>
  </si>
  <si>
    <t>Monitoring zw.wartosci -system CCTV</t>
  </si>
  <si>
    <t>Kamera na szatnie zewn.K.P.</t>
  </si>
  <si>
    <t>system monitoringu wizyjnego</t>
  </si>
  <si>
    <t>Razem sprzęt stacjonarny</t>
  </si>
  <si>
    <t>Razem sprzęt przenośny</t>
  </si>
  <si>
    <t>Razem monitoring wizyjny</t>
  </si>
  <si>
    <t>Tabela nr 4</t>
  </si>
  <si>
    <t>INFORMACJA O MAJĄTKU TRWAŁYM</t>
  </si>
  <si>
    <t>Jednostka</t>
  </si>
  <si>
    <t>Urządzenia i wyposażenie</t>
  </si>
  <si>
    <t>W tym zbiory bibioteczne</t>
  </si>
  <si>
    <t>Urząd Miejski</t>
  </si>
  <si>
    <t>Miejska Biblioteka Publiczna im. Stanisława Gabryela</t>
  </si>
  <si>
    <t>Gorlickie Centrum Kultury</t>
  </si>
  <si>
    <t xml:space="preserve">Miejski Ośrodek Pomocy Społecznej </t>
  </si>
  <si>
    <t>Ośrodek Sportu i Rekreacji</t>
  </si>
  <si>
    <t>Miejski Zakład Usłu Komunalnych</t>
  </si>
  <si>
    <t xml:space="preserve">Miejski Zespół Szkół nr 1 </t>
  </si>
  <si>
    <t>Miejski Zespół Szkół nr 3 im. św Jana Kantego</t>
  </si>
  <si>
    <t>Miejski Zespół Szkół nr 4</t>
  </si>
  <si>
    <t>Miejski Zespół Szkół nr 5</t>
  </si>
  <si>
    <t>Miejskie Przedszkole nr 1</t>
  </si>
  <si>
    <t>Miejskie Przedszkole nr 8</t>
  </si>
  <si>
    <t>2. Gorlickie Centrum Kultury</t>
  </si>
  <si>
    <t>WYKAZ LOKALIZACJI, W KTÓRYCH PROWADZONA JEST DZIAŁALNOŚĆ ORAZ LOKALIZACJI, GDZIE ZNAJDUJE SIĘ MIENIE NALEŻĄCE DO JEDNOSTEK Miasta Gorlice (nie wykazane w załączniku nr 1 - poniższy wykaz nie musi być pełnym wykazem lokalizacji)</t>
  </si>
  <si>
    <t>Lokalizacja (adres)</t>
  </si>
  <si>
    <t>Zabezpieczenia (znane zabezpieczenia p-poż i przeciw kradzieżowe)</t>
  </si>
  <si>
    <t>1. Miejska Biblioteka Publiczna</t>
  </si>
  <si>
    <t>Gorlice, ul. Pod Lodownią 12</t>
  </si>
  <si>
    <t>Gorlice, ul. Słoneczna 2</t>
  </si>
  <si>
    <t>Filia Sokół, Gorlice, ul. Dukielska 73</t>
  </si>
  <si>
    <t>drzwi wejściowe do budynku metalowe obite blachą z dwoma zamkami typu łucznik, drzwi do lokalu świetlicy z płyty wiórowo-otworowej z wkładką patentową z 2 zamkami (gerda), jedna gaśnica proszkowa</t>
  </si>
  <si>
    <t>Świetlica na Osiedlu Górnym, ul. Wyszyńskiego 35</t>
  </si>
  <si>
    <t>drzwi drewniane z 2 zamkami (łucznik, gerda), okno plastikowe z szybą antywłamaniową, 1 gaśnica proszkowa</t>
  </si>
  <si>
    <t>Świetlica, Gorlice, ul. Krasińskiego 1</t>
  </si>
  <si>
    <t>Świetlica, Gorlice, ul. Pod Lodownią 12</t>
  </si>
  <si>
    <t>3. Miejski Ośrodek Pomocy Społecznej</t>
  </si>
  <si>
    <t>ul. Reymonta 1, 38-300 Gorlice</t>
  </si>
  <si>
    <t>Hala Sportowa ul. Sportowa 9</t>
  </si>
  <si>
    <t>monitoring, gaśnice,hydranty,czujniki alarm.-interwencja fizyczna</t>
  </si>
  <si>
    <t>Pływalnia "FALA" ul. Sportowa 2</t>
  </si>
  <si>
    <t>monitoring wizyjny, gaśnice,hydranty</t>
  </si>
  <si>
    <t>Stadion Sportowy ul.Sienkiewicza 15</t>
  </si>
  <si>
    <t>monitoring, gaśnice, hydranty</t>
  </si>
  <si>
    <t>Basen odkryty- ul. Sportowa</t>
  </si>
  <si>
    <t>monitoring, gaśnice i hydranty</t>
  </si>
  <si>
    <t>Korty tenisowe /Lodowisko ul. Sienkiewicza</t>
  </si>
  <si>
    <t>gaśnice, hydranty, czujniki alarm+montoring-interwencja fizyczna</t>
  </si>
  <si>
    <t>Wyciągi narciarskie w Małastowie</t>
  </si>
  <si>
    <t>gaśnice, hydranty, monitoring,czujniki alarm.</t>
  </si>
  <si>
    <t>Boisko do piłki siatkowej plażowej</t>
  </si>
  <si>
    <t>monitoring</t>
  </si>
  <si>
    <t>Skatepark</t>
  </si>
  <si>
    <t>kraty,całodobowy dozór pracowniczy,hydrant</t>
  </si>
  <si>
    <t>7. Miejski Zespół Szkół nr 5</t>
  </si>
  <si>
    <t>Miejskie Przedszkole nr 5 w Miejskim Zespole Szkół nr 5, Gorlice, ul. Krakowska 11</t>
  </si>
  <si>
    <t>Miejskie Przedszkole nr 3 w Miejskim Zespole Szkół Nr 4, ul. Wacława Potockiego 7, 38-300 Gorlice</t>
  </si>
  <si>
    <t>Tablet APPLE iPad 4</t>
  </si>
  <si>
    <t>2017</t>
  </si>
  <si>
    <t>Konsoleta cyfrowa MIDAS PRO2C-CC-IP+DL251</t>
  </si>
  <si>
    <t>System nagłośnieniowy L-acoustics</t>
  </si>
  <si>
    <t>UPS Lestat V-855S 850V</t>
  </si>
  <si>
    <t>UPS MC-655FFU</t>
  </si>
  <si>
    <t>3b. Gorlickie Centrum Kultury -  Świetlica Pod Lodownią 12</t>
  </si>
  <si>
    <t>zestaw muzyczny SONY MHCV11</t>
  </si>
  <si>
    <t>drzwi wejściowe do budynku metalowe z 2 zamkami, drzwi do pomieszczeń świetlicowych z płyty pilśniowej z 2 zamkami, okna nowe (wymienione w 2017 r.), gaśnica w korytarzu budynku</t>
  </si>
  <si>
    <t>drzwi do budynku metalowe, krata metalowa na korytarzu z 1 zamkiem oddzielająca pomieszczenia świetlicy i spółdzielni mieszkaniowej od pozostałych pomieszczeń. Sala komputerowa posiada drzwi drewniane z 1 zamkiem i kraty w oknach. Sala świetlicowa drzwi drewniane z 1 zamkiem, okna małe i wąskie, umieszczone wysoko - nowe wymienione w tym roku, 1 gaśnica proszkowa</t>
  </si>
  <si>
    <t>gaśnice(proszkowa GP-4x szt.6),hydranty (3), szyby z folią antywłamaniową na parterze od podwórza, alarm,dozór agencji ochrony całodobowy</t>
  </si>
  <si>
    <t>drukarka</t>
  </si>
  <si>
    <t>Urządzenie wielofunkcyjne CANON</t>
  </si>
  <si>
    <t>rozszerzenie monitoringu</t>
  </si>
  <si>
    <t>Żłobek Miejski w Gorlicach przy Miejskim Przedszkolu Nr 1 w Gorlicach</t>
  </si>
  <si>
    <t>9. Żłobek Miejski w Gorlicach przy Miejskim Przedszkolu nr 1 w Gorlicach</t>
  </si>
  <si>
    <t>14. Żłobek Miejski w Gorlicach</t>
  </si>
  <si>
    <t>Żłobek Miejski w Gorlicach</t>
  </si>
  <si>
    <t>budynek przedszkola</t>
  </si>
  <si>
    <t>przedszkole</t>
  </si>
  <si>
    <t>3 gaśnice, hydrant, czujnik gazowy</t>
  </si>
  <si>
    <t>38-300 Gorlice ul. Broniewskiego 11</t>
  </si>
  <si>
    <t>pustak max docieplony styropianem</t>
  </si>
  <si>
    <t>pustaki</t>
  </si>
  <si>
    <t>konstrukcja drewniana pokryta blachą falistą</t>
  </si>
  <si>
    <t>Tablica interaktywna Prometh.78</t>
  </si>
  <si>
    <t>Drukarka HP Laser Jet pro M12W</t>
  </si>
  <si>
    <t>Projektor HITACHI CP-EW301N</t>
  </si>
  <si>
    <t>Notebook Dell Inspiron 3558 i3-5005U</t>
  </si>
  <si>
    <t>Radio Dartel RD-20</t>
  </si>
  <si>
    <t>Projektor Benq MS527 DLP SVGA</t>
  </si>
  <si>
    <t>Telewizor Samsung UE58J5200</t>
  </si>
  <si>
    <t>Notebook Dell Vostro 3568 i3-6006U</t>
  </si>
  <si>
    <t>Telewizor Manta 320H7</t>
  </si>
  <si>
    <t>Notebook Dell 3552-2714 N3710</t>
  </si>
  <si>
    <t>Projektor Benq MS531 DLP SVGA</t>
  </si>
  <si>
    <t>Monitor LCD Philips 16,5"</t>
  </si>
  <si>
    <t>Radioodtwarzacz Sony ZSPS50</t>
  </si>
  <si>
    <t>MZS-1 38-300 Gorlice ul. Piękna 9</t>
  </si>
  <si>
    <t>monitoring, dozór pracowniczy, dozór całodobowy agencji ochrony, alarm, hydranty, gaśnice itp..</t>
  </si>
  <si>
    <t>MP-4 38-300 Gorlice ul. Broniewskiego 11</t>
  </si>
  <si>
    <t>Komputer HP 280</t>
  </si>
  <si>
    <t>Laptop Lenowo</t>
  </si>
  <si>
    <t>Projektor EPSON</t>
  </si>
  <si>
    <t>Projektor Vivitek</t>
  </si>
  <si>
    <t>Projektor Epson</t>
  </si>
  <si>
    <t>Ekran Projekcyjny Matt White</t>
  </si>
  <si>
    <t>Zestaw interaktywny AVTEK</t>
  </si>
  <si>
    <t>Monitor PHILIPS 24`</t>
  </si>
  <si>
    <t>Notebook DELL`15</t>
  </si>
  <si>
    <t>Telewizor LCD LG 55`</t>
  </si>
  <si>
    <t>Projektor ACER x113</t>
  </si>
  <si>
    <t>Notebook DELL 3558   (2 sztuki w cenie 2450,00)</t>
  </si>
  <si>
    <t>Projektor OPTOMA GT760</t>
  </si>
  <si>
    <t>na działalność statutową</t>
  </si>
  <si>
    <t>Głośniki do komputerów</t>
  </si>
  <si>
    <t>Zestaw komputerowy sekretariat</t>
  </si>
  <si>
    <t>Projektor, splitter</t>
  </si>
  <si>
    <t>Odtwarzacz DVD</t>
  </si>
  <si>
    <t>Kamera DLT</t>
  </si>
  <si>
    <t xml:space="preserve">Mikrofon bezprzewodowy </t>
  </si>
  <si>
    <t>Kolumna nagłośnieniowa</t>
  </si>
  <si>
    <t>Kasa fiskalna</t>
  </si>
  <si>
    <t>Aparat CANON</t>
  </si>
  <si>
    <t>Rozbudowa systemu - kamera zewnętrzna</t>
  </si>
  <si>
    <t>notebook lenovo E50-80 80J200K6pb 17-5500U</t>
  </si>
  <si>
    <t>notebook lenovo B51-80 I5-6200U</t>
  </si>
  <si>
    <t xml:space="preserve">notebook lenovo 100-15IBY </t>
  </si>
  <si>
    <t>notebook lenovo 100-15IBD</t>
  </si>
  <si>
    <t>noebook asus X554IJ-XXI472T</t>
  </si>
  <si>
    <t xml:space="preserve">notebook lenovo 110-15IBR </t>
  </si>
  <si>
    <t>BUDYNEK MASZYNOWNI LODOWISKA</t>
  </si>
  <si>
    <t>Budynek kasy na lodowisku</t>
  </si>
  <si>
    <t>Budynek kasy na basenie odkrytym</t>
  </si>
  <si>
    <t>BUDYNEK TECHNOLOGICZNY-LODOW.</t>
  </si>
  <si>
    <t>Chodniki przy brodzikach -BAS</t>
  </si>
  <si>
    <t>Drenaż lodowiska z odwodn.</t>
  </si>
  <si>
    <t>Drogi i place</t>
  </si>
  <si>
    <t>Oświetlenie lodowisko</t>
  </si>
  <si>
    <t>Piłkochwyty-Lodowisko</t>
  </si>
  <si>
    <t>Sieć kanalizacji sanitarnej i desz</t>
  </si>
  <si>
    <t>Sieć wodociągowa szt.lod.</t>
  </si>
  <si>
    <t>STREET WORKOUTi siłownia</t>
  </si>
  <si>
    <t>ul. Tuwima</t>
  </si>
  <si>
    <t xml:space="preserve">Siłownia terenowa </t>
  </si>
  <si>
    <t>ul. Wyszyńskiego -Osiedle Górne</t>
  </si>
  <si>
    <t>ul. Parkowa</t>
  </si>
  <si>
    <t>Chodnik przy siłowni terenowej</t>
  </si>
  <si>
    <t>ul. Wyszyńskiego - Osiedle Górne</t>
  </si>
  <si>
    <t>Oświetlenie Skatepark-u</t>
  </si>
  <si>
    <t>DELL 7010 SFF i 3-3240 4 GB (Dz.S.)</t>
  </si>
  <si>
    <t>Komputer DELL VOSTRO (A.K.)</t>
  </si>
  <si>
    <t>Notebock DELL VOSTRO</t>
  </si>
  <si>
    <t>System CCTV monitoring +Kryta Pływalnia</t>
  </si>
  <si>
    <t>Komputer Optiplex 780</t>
  </si>
  <si>
    <t>Wieża Filips</t>
  </si>
  <si>
    <t>38-300 Gorlice, ul. 11-Listopada 54</t>
  </si>
  <si>
    <t>38-300 Gorlice, ul. Kościuszki 92A</t>
  </si>
  <si>
    <t>38-300 Gorlice, ul. Karwacjanów 3</t>
  </si>
  <si>
    <t>Komputer NTT Business</t>
  </si>
  <si>
    <t>Komputer LENOVO</t>
  </si>
  <si>
    <t>Notebook Dell Vostro</t>
  </si>
  <si>
    <t>Budynek mieszkalny polożony w Moszczenicy</t>
  </si>
  <si>
    <t>Użytkowo-mieszkalny</t>
  </si>
  <si>
    <t>Mieszkalny - Użytkowy</t>
  </si>
  <si>
    <t>Użytkowy</t>
  </si>
  <si>
    <t>Budynek kaplicy</t>
  </si>
  <si>
    <t>Budynek magazynu</t>
  </si>
  <si>
    <t>Gorlice, ul. Dukielska</t>
  </si>
  <si>
    <t>Biecka 9B</t>
  </si>
  <si>
    <t>Rożnowice 302</t>
  </si>
  <si>
    <t>Budynek bukaciarni</t>
  </si>
  <si>
    <t>Częściowo zakratowane, hydrant</t>
  </si>
  <si>
    <t>Kapliczka przy ulicy Krętej</t>
  </si>
  <si>
    <t>Magazynek</t>
  </si>
  <si>
    <t>skład opału</t>
  </si>
  <si>
    <t>Gorlice, ul. Kolejowa</t>
  </si>
  <si>
    <t>Plac zabaw z mini boiskiem</t>
  </si>
  <si>
    <t>Gorlice, ul. Słowackiego</t>
  </si>
  <si>
    <t>Plac zabaw z miejscem rekreacyjno-sportowym</t>
  </si>
  <si>
    <t>Gorlice, ul. Azaliowa</t>
  </si>
  <si>
    <t>Zestaw oświetleniowy</t>
  </si>
  <si>
    <t>Zestaw oświetleniowy Martin</t>
  </si>
  <si>
    <t>Notebook DELL v3568 15,6"</t>
  </si>
  <si>
    <t xml:space="preserve">Dyktafon 200M HUN PRO </t>
  </si>
  <si>
    <t>Aparat Nikon D5300 + obiektyw Sigma digital</t>
  </si>
  <si>
    <t>Telewizor Samsung UE49M5572</t>
  </si>
  <si>
    <t>3c. Gorlickie Centrum Kultury -  Filia Sokół</t>
  </si>
  <si>
    <t>3c. Gorlickie Centrum Kultury - Świetlica Osiedlowa, ul. Wyszyńskiego 35</t>
  </si>
  <si>
    <t>Wieża Sony MHC-V11</t>
  </si>
  <si>
    <t>3d. Gorlickie Centrum Kultury - Świetlica Osiedlowa, ul. Krasińskiego 3</t>
  </si>
  <si>
    <t xml:space="preserve">Konsola Sony PS4 </t>
  </si>
  <si>
    <t>3b. Gorlickie Centrum Kultury - Świetlica Pod Lodownią 12</t>
  </si>
  <si>
    <t>Gorlice, ul. Michalusa 1G</t>
  </si>
  <si>
    <t>Notebook Lenovo V310</t>
  </si>
  <si>
    <t>całodobowy dozór agencji ochrony, monitoring wizyjny, gaśnica proszkowa 12 szt., czujniki gazowe 3 szt</t>
  </si>
  <si>
    <t>całodobowy dozór agencji ochrony, monitoring wizyjny, gaśnica proszkowa 2 szt, hydrant 1 szt</t>
  </si>
  <si>
    <t>całodobowy dozór agencji ochrony, monitoring wizyjny,</t>
  </si>
  <si>
    <t xml:space="preserve">całodobowy dozór agencji ochrony, monitoring wizyjny, </t>
  </si>
  <si>
    <t>Zestaw Komputerowy Lenovo - 15 sztuk</t>
  </si>
  <si>
    <t>Monitor Lenovo - 6 sztuk</t>
  </si>
  <si>
    <t>Monitor interaktywny myBoard Business - 2 sztuki</t>
  </si>
  <si>
    <t>Monitoring zewnętrzny i wewnętrzny</t>
  </si>
  <si>
    <t>Dozór - pracowniczy oraz agencji opchrony "GLEJT"</t>
  </si>
  <si>
    <t>Sygnał alarmowy przekazywany jest (lokalnie na terenie obiektu, do agencji ochrony GLEJT)</t>
  </si>
  <si>
    <t>Monitor interaktywny Board Business LED- 2 sztuki</t>
  </si>
  <si>
    <t>Urz.wielofunkcyjne CANON I-SENSYS</t>
  </si>
  <si>
    <t>Telewizor LG LED</t>
  </si>
  <si>
    <t>Monitor z głośnikami</t>
  </si>
  <si>
    <t>Radioodtwarzacz - 1 szt przedszkole</t>
  </si>
  <si>
    <t>10. Miejski Zespół Szkół nr 6 w Gorlicach im. Bohaterów Ziemi Gorlickiej</t>
  </si>
  <si>
    <t>9. Miejski Zespół Szkół nr 6 w Gorlicach im. Bohaterów Ziemi Gorlickiej</t>
  </si>
  <si>
    <t>Miejski Zespół Szkół nr 6 w Gorlicach im. Bohaterów Ziemi Gorlickiej</t>
  </si>
  <si>
    <t>laptop</t>
  </si>
  <si>
    <t>laptop 320-15IAP</t>
  </si>
  <si>
    <t>laptop DELL E5430 14" I5</t>
  </si>
  <si>
    <t>Projektor multimedialny</t>
  </si>
  <si>
    <t>tablica interaktywana z projektorem</t>
  </si>
  <si>
    <t>Trasa zdrowia PZU</t>
  </si>
  <si>
    <t>Siłownia terenowa Korczak</t>
  </si>
  <si>
    <t>Komputer DELL - hala</t>
  </si>
  <si>
    <t>Drukarka Zebra SPP</t>
  </si>
  <si>
    <t>Kamera basen rekreacyjny Kryta pływ.</t>
  </si>
  <si>
    <t>Komputer DELL Optiplex 780</t>
  </si>
  <si>
    <t>Gorlice ul. Asnyka</t>
  </si>
  <si>
    <t>Gorlice ul. Letnia</t>
  </si>
  <si>
    <t>Gorlice ul. Kopernika</t>
  </si>
  <si>
    <t>G-ce, ul. Karwacjanów 3</t>
  </si>
  <si>
    <t>obiekt zamykany na noc, w dzień czynny - możliwość wejścia w dzień po wrzuceniu monety; w czasie dnia obiekt doglądany 3 razy dziennie</t>
  </si>
  <si>
    <t>Budynek szaletu miejskiego</t>
  </si>
  <si>
    <t>Gorlice, Plac Kościelny 1</t>
  </si>
  <si>
    <t>Lokal użytkowy</t>
  </si>
  <si>
    <t>Gorlice, ul. Legionów 2</t>
  </si>
  <si>
    <t>Budynek "Dom Karwacjanów" wraz z infrastrukturą</t>
  </si>
  <si>
    <t>działalność kulturalna</t>
  </si>
  <si>
    <t>XV w.</t>
  </si>
  <si>
    <t>Gorlice, ul. Wróblewskiego</t>
  </si>
  <si>
    <t xml:space="preserve">Komputer Lenovo </t>
  </si>
  <si>
    <t xml:space="preserve">Komputer Optimus </t>
  </si>
  <si>
    <t>Komputer Optimus Platinum</t>
  </si>
  <si>
    <t>Komputer stacjonarny Dell</t>
  </si>
  <si>
    <t xml:space="preserve">Chłodziarka </t>
  </si>
  <si>
    <t xml:space="preserve">Dalmierz  </t>
  </si>
  <si>
    <t>Higrometr z pomiarem temperatury</t>
  </si>
  <si>
    <t xml:space="preserve">Kuchenka mikrofalowa </t>
  </si>
  <si>
    <t>Miernik wilgotności mat.budowlanych</t>
  </si>
  <si>
    <t>Alkomat barowy BACscan F-3</t>
  </si>
  <si>
    <t>Komputer Lenovo M91P I3 4GB</t>
  </si>
  <si>
    <t>Komputer DELL 7010 Desktop i3</t>
  </si>
  <si>
    <t>Odkurzacz Profi 2</t>
  </si>
  <si>
    <t>Notebook Dell Vostro 3568 i5-7200U</t>
  </si>
  <si>
    <t>Notebool Lenovo 100 i5-5200U</t>
  </si>
  <si>
    <t>Maszynka do mięsa /MP-4/</t>
  </si>
  <si>
    <t>Odkurzacz /MP-4/</t>
  </si>
  <si>
    <t>3. Ośrodek Sportu i Rekreacji</t>
  </si>
  <si>
    <t>6. Miejskie Przedszkole nr 8</t>
  </si>
  <si>
    <t>Dane pojazdów</t>
  </si>
  <si>
    <t>Marka</t>
  </si>
  <si>
    <t>Typ, model</t>
  </si>
  <si>
    <t>Nr podw./ nadw.</t>
  </si>
  <si>
    <t>Nr rej.</t>
  </si>
  <si>
    <t>Rodzaj (osobowy/ ciężarowy/ specjalny)</t>
  </si>
  <si>
    <t>Poj.</t>
  </si>
  <si>
    <t>Rok prod.</t>
  </si>
  <si>
    <t>Data I rejestracji</t>
  </si>
  <si>
    <t>Ilość miejsc</t>
  </si>
  <si>
    <t>Ładowność (kg)</t>
  </si>
  <si>
    <t>Dopuszczalna masa całkowita</t>
  </si>
  <si>
    <t>Czy pojazd służy do nauki jazdy? (TAK/NIE)</t>
  </si>
  <si>
    <t>Przebieg</t>
  </si>
  <si>
    <t>Zabezpieczenia przeciwkradzieżowe</t>
  </si>
  <si>
    <t>Suma ubezpieczenia (wartość pojazdu z VAT)</t>
  </si>
  <si>
    <t>Wyposażenie dodatkowe</t>
  </si>
  <si>
    <t>Okres ubezpieczenia OC i NW</t>
  </si>
  <si>
    <t>Okres ubezpieczenia AC i KR</t>
  </si>
  <si>
    <t>Ryzyka podlegające ubezpieczeniu w danym pojeździe (wybrane ryzyka zaznaczone X)</t>
  </si>
  <si>
    <r>
      <t>Zielona Karta</t>
    </r>
    <r>
      <rPr>
        <sz val="10"/>
        <rFont val="Arial"/>
        <family val="2"/>
      </rPr>
      <t xml:space="preserve"> (kraj)</t>
    </r>
  </si>
  <si>
    <t>rodzaj</t>
  </si>
  <si>
    <t>wartość</t>
  </si>
  <si>
    <t>Od</t>
  </si>
  <si>
    <t>Do</t>
  </si>
  <si>
    <t>OC</t>
  </si>
  <si>
    <t>NW</t>
  </si>
  <si>
    <t>AC/KR</t>
  </si>
  <si>
    <t>ASS</t>
  </si>
  <si>
    <t>Skoda</t>
  </si>
  <si>
    <t>Superb</t>
  </si>
  <si>
    <t>TMBAL7NP1J7548883</t>
  </si>
  <si>
    <t>KGR 4AA4</t>
  </si>
  <si>
    <t>osobowy</t>
  </si>
  <si>
    <t>20.12.2017</t>
  </si>
  <si>
    <t>immobiliser, alarm</t>
  </si>
  <si>
    <t>X</t>
  </si>
  <si>
    <t>Fabia</t>
  </si>
  <si>
    <t>TMBAA25J6A3056748</t>
  </si>
  <si>
    <t>KGR 7E33</t>
  </si>
  <si>
    <t>Opel</t>
  </si>
  <si>
    <t>Combo</t>
  </si>
  <si>
    <t>W0L6VZA1AG9577438</t>
  </si>
  <si>
    <t>KGR LX77</t>
  </si>
  <si>
    <t>specjalny</t>
  </si>
  <si>
    <t>28.12.2015</t>
  </si>
  <si>
    <t>immobiliser</t>
  </si>
  <si>
    <t>Dacia</t>
  </si>
  <si>
    <t>Duster</t>
  </si>
  <si>
    <t>VF1HJD20961923910</t>
  </si>
  <si>
    <t>KGR 44R6</t>
  </si>
  <si>
    <t>29.11.2018</t>
  </si>
  <si>
    <t>Volkswagen</t>
  </si>
  <si>
    <t>LT35</t>
  </si>
  <si>
    <t>WV2ZZ2DZ2H028819</t>
  </si>
  <si>
    <t>KGR N004</t>
  </si>
  <si>
    <t>autobus</t>
  </si>
  <si>
    <t>17.07.2002</t>
  </si>
  <si>
    <t>immobiliser, ukryty wyłącznik zapłonu</t>
  </si>
  <si>
    <t>ALSPAW</t>
  </si>
  <si>
    <t>Estrada mobilna - D7500</t>
  </si>
  <si>
    <t>SX9EMAS2AHAWK1337</t>
  </si>
  <si>
    <t>KGR PX20</t>
  </si>
  <si>
    <t>przyczepa specjalna</t>
  </si>
  <si>
    <t>06.03.2017</t>
  </si>
  <si>
    <t>Caravelle</t>
  </si>
  <si>
    <t>WV2ZZZ70ZRH131251</t>
  </si>
  <si>
    <t>KGR Y997</t>
  </si>
  <si>
    <t>02.2005</t>
  </si>
  <si>
    <t>autoalarm</t>
  </si>
  <si>
    <t>KASSBOHRER</t>
  </si>
  <si>
    <t>PB42.170</t>
  </si>
  <si>
    <t>b/n</t>
  </si>
  <si>
    <t>specjalny - ratrak</t>
  </si>
  <si>
    <t>PB42.240</t>
  </si>
  <si>
    <t>INJECTOR P/N 3907669</t>
  </si>
  <si>
    <t>JOHN DEERE</t>
  </si>
  <si>
    <t>3036E</t>
  </si>
  <si>
    <t>1LV3036EJDH510254</t>
  </si>
  <si>
    <t>KGR TA30</t>
  </si>
  <si>
    <t>ciągnik rolniczy</t>
  </si>
  <si>
    <t>10.2014</t>
  </si>
  <si>
    <t>Transporter</t>
  </si>
  <si>
    <t>WV2ZZZ7HZCH044667</t>
  </si>
  <si>
    <t>KGR XP40</t>
  </si>
  <si>
    <t>immobilizer</t>
  </si>
  <si>
    <t>4. Miejski Zakład Usług Komunalnych</t>
  </si>
  <si>
    <t>Star</t>
  </si>
  <si>
    <t>KGR 98XT</t>
  </si>
  <si>
    <t>ciężarowy</t>
  </si>
  <si>
    <t>01.01.1985</t>
  </si>
  <si>
    <t>TV-521</t>
  </si>
  <si>
    <t>NST 103B</t>
  </si>
  <si>
    <t>25.01.1985</t>
  </si>
  <si>
    <t xml:space="preserve">Ursus </t>
  </si>
  <si>
    <t>C-385</t>
  </si>
  <si>
    <t>NST 065B</t>
  </si>
  <si>
    <t>27.04.1978</t>
  </si>
  <si>
    <t>Przyczepa ciężarowa</t>
  </si>
  <si>
    <t>NOP 1828</t>
  </si>
  <si>
    <t>przyczepa</t>
  </si>
  <si>
    <t>koparka</t>
  </si>
  <si>
    <t>KGR C559</t>
  </si>
  <si>
    <t>11.06.2002</t>
  </si>
  <si>
    <t>4327 mtg</t>
  </si>
  <si>
    <t>Walec</t>
  </si>
  <si>
    <t>WSD-10A</t>
  </si>
  <si>
    <t>walec</t>
  </si>
  <si>
    <t xml:space="preserve">Walec </t>
  </si>
  <si>
    <t>VVW 3402</t>
  </si>
  <si>
    <t>35A101193</t>
  </si>
  <si>
    <t>zamiatarka</t>
  </si>
  <si>
    <t>Lwów</t>
  </si>
  <si>
    <t>wózek widłowy</t>
  </si>
  <si>
    <t>Fiat</t>
  </si>
  <si>
    <t>Kobelco</t>
  </si>
  <si>
    <t>B1104PSO31052009</t>
  </si>
  <si>
    <t>7951 mtg</t>
  </si>
  <si>
    <t xml:space="preserve">Rozcielacz </t>
  </si>
  <si>
    <t>RAB 250</t>
  </si>
  <si>
    <t>rozcielacz</t>
  </si>
  <si>
    <t>HAKPOL</t>
  </si>
  <si>
    <t>H-2000</t>
  </si>
  <si>
    <t>SY9A2005042HT1058</t>
  </si>
  <si>
    <t>KGR 90PC</t>
  </si>
  <si>
    <t>17.01.2005</t>
  </si>
  <si>
    <t>SCANIA</t>
  </si>
  <si>
    <t>KGR003100035</t>
  </si>
  <si>
    <t>KGR 62JK</t>
  </si>
  <si>
    <t>03.04.2006</t>
  </si>
  <si>
    <t>Naczepa</t>
  </si>
  <si>
    <t>SUZVWJ00R6Z000187</t>
  </si>
  <si>
    <t>KGR 81PF</t>
  </si>
  <si>
    <t>11.04.2006</t>
  </si>
  <si>
    <t>GAZ</t>
  </si>
  <si>
    <t>Gazela 2705-581</t>
  </si>
  <si>
    <t>X9627050070582276</t>
  </si>
  <si>
    <t>KGR 81VH</t>
  </si>
  <si>
    <t>11.04.2008</t>
  </si>
  <si>
    <t xml:space="preserve">STAR </t>
  </si>
  <si>
    <t>KGR 82GT</t>
  </si>
  <si>
    <t>11.08.1980</t>
  </si>
  <si>
    <t>GRW 101</t>
  </si>
  <si>
    <t>Wacker</t>
  </si>
  <si>
    <t>JCB 3CX</t>
  </si>
  <si>
    <t>Contractor</t>
  </si>
  <si>
    <t>koparko-ładowarka</t>
  </si>
  <si>
    <t>28.12.2020</t>
  </si>
  <si>
    <t>FS-Lublin</t>
  </si>
  <si>
    <t>Lublin 3</t>
  </si>
  <si>
    <t>SUL35243740077179</t>
  </si>
  <si>
    <t>KGR EG64</t>
  </si>
  <si>
    <t>08.08.2005</t>
  </si>
  <si>
    <t>Iveco</t>
  </si>
  <si>
    <t>Magirus 190EH</t>
  </si>
  <si>
    <t>WJMB1VNS10C094192</t>
  </si>
  <si>
    <t>KGR FW83</t>
  </si>
  <si>
    <t>20.12.2020</t>
  </si>
  <si>
    <t>Atlas 1304</t>
  </si>
  <si>
    <t>137M40180</t>
  </si>
  <si>
    <t>Takeuchi</t>
  </si>
  <si>
    <t>TB216</t>
  </si>
  <si>
    <t>Ładowarka czołowa</t>
  </si>
  <si>
    <t>QJM ZL10F</t>
  </si>
  <si>
    <t>201310363</t>
  </si>
  <si>
    <t>ładowarka</t>
  </si>
  <si>
    <t>Johnston</t>
  </si>
  <si>
    <t>CX200</t>
  </si>
  <si>
    <t>SA92V4CXX73068404</t>
  </si>
  <si>
    <t>Doblo Furgon</t>
  </si>
  <si>
    <t>ZRA22300005341885</t>
  </si>
  <si>
    <t>KGR 10GX</t>
  </si>
  <si>
    <t xml:space="preserve">IVECO </t>
  </si>
  <si>
    <t>DAILY 35C12</t>
  </si>
  <si>
    <t>ZCF358200D308579</t>
  </si>
  <si>
    <t>KGR UW26</t>
  </si>
  <si>
    <t>NISSAN</t>
  </si>
  <si>
    <t>CABSTAR</t>
  </si>
  <si>
    <t>VWASBFTL032167072</t>
  </si>
  <si>
    <t>KGR UU93</t>
  </si>
  <si>
    <t>MAN</t>
  </si>
  <si>
    <t>LE280B</t>
  </si>
  <si>
    <t>WMAL87ZZZ1Y086864</t>
  </si>
  <si>
    <t>KGR UV23</t>
  </si>
  <si>
    <t>FS Lublin</t>
  </si>
  <si>
    <t>Lublin 3MI</t>
  </si>
  <si>
    <t>SUL35244760080887</t>
  </si>
  <si>
    <t>KGR XL36</t>
  </si>
  <si>
    <t>COTSWOLD</t>
  </si>
  <si>
    <t>Windrush 132C</t>
  </si>
  <si>
    <t>89CWCL4312</t>
  </si>
  <si>
    <t>KGR PV92</t>
  </si>
  <si>
    <t>przyczepa specjalna - kempingowa</t>
  </si>
  <si>
    <t>20.11.2020</t>
  </si>
  <si>
    <t>Zamiatarka</t>
  </si>
  <si>
    <t>SA92V4CXX94068078</t>
  </si>
  <si>
    <t>wolnobieżny</t>
  </si>
  <si>
    <t>Tabbert</t>
  </si>
  <si>
    <t>310E</t>
  </si>
  <si>
    <t>KGR 5P12</t>
  </si>
  <si>
    <t>przyczepa lekka kempingowa</t>
  </si>
  <si>
    <t>FSC Starachowice</t>
  </si>
  <si>
    <t>3W200</t>
  </si>
  <si>
    <t>KGR 96U4</t>
  </si>
  <si>
    <t>L.p.</t>
  </si>
  <si>
    <t>Nazwa jednostki</t>
  </si>
  <si>
    <t>NIP</t>
  </si>
  <si>
    <t>REGON</t>
  </si>
  <si>
    <t>PKD</t>
  </si>
  <si>
    <t>Rodzaj prowadzonej działalności (opisowo)</t>
  </si>
  <si>
    <t>Liczba pracowników</t>
  </si>
  <si>
    <t>Liczba uczniów/ wychowanków/ pensjonariuszy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</si>
  <si>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</si>
  <si>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</si>
  <si>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</si>
  <si>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Rok</t>
  </si>
  <si>
    <t>Suma wypłaconych odszkodowań</t>
  </si>
  <si>
    <t>Krótki opis szkód</t>
  </si>
  <si>
    <t>Tabela nr 1 - Informacje ogólne do oceny ryzyka w Mieście Gorlice</t>
  </si>
  <si>
    <t>Tabela nr 2 - Wykaz budynków i budowli w Mieście Gorlice</t>
  </si>
  <si>
    <t>Tabela nr 3 - Wykaz sprzętu elektronicznego w Mieście Gorlice</t>
  </si>
  <si>
    <t>Tabela nr 5</t>
  </si>
  <si>
    <t>Tabela nr 6 - Wykaz pojazdów w Mieście Gorlice</t>
  </si>
  <si>
    <t>Urząd Miejski, Rynek 2, 38-300 Gorlice</t>
  </si>
  <si>
    <t>738-212-55-07</t>
  </si>
  <si>
    <t>000525814</t>
  </si>
  <si>
    <t>8411Z</t>
  </si>
  <si>
    <t>administracja</t>
  </si>
  <si>
    <t>od 25 m do 1200 m</t>
  </si>
  <si>
    <t>Miejska Biblioteka Publiczna im. Stanisława Gabryela, ul. Jagiełły 1, 38-300 Gorlice</t>
  </si>
  <si>
    <t>738-10-13-812</t>
  </si>
  <si>
    <t>001064195</t>
  </si>
  <si>
    <t>9101A</t>
  </si>
  <si>
    <t>500 m</t>
  </si>
  <si>
    <t>Gorlickie Centrum Kultury, ul. Michalusa 4, 38-300 Gorlice</t>
  </si>
  <si>
    <t>738-00-11-739</t>
  </si>
  <si>
    <t>001022593</t>
  </si>
  <si>
    <t>9004Z</t>
  </si>
  <si>
    <t>400 m</t>
  </si>
  <si>
    <t>imprezy kulturalno-oświatowe, edukacyjne, sportowo-rekreacyjne, w wykonaniu artystów i zespołów zawodowych oraz amatorskich</t>
  </si>
  <si>
    <t>Miejski Ośrodek Pomocy Społecznej, ul. Reymonta 1, 38-300 Gorlice</t>
  </si>
  <si>
    <t>738-10-55-756</t>
  </si>
  <si>
    <t>004405900</t>
  </si>
  <si>
    <t>8899Z</t>
  </si>
  <si>
    <t>pozostała pomoc społeczna bez zakwaterowania, gdzie indziej niesklasyfikowana</t>
  </si>
  <si>
    <t>Ośrodek Sportu i Rekreacji, ul. Sportowa 9, 38-300 Gorlice</t>
  </si>
  <si>
    <t>738-000-71-00</t>
  </si>
  <si>
    <t>000690401</t>
  </si>
  <si>
    <t>9311Z</t>
  </si>
  <si>
    <t>100 m</t>
  </si>
  <si>
    <t>zawody sportowo-rekreacyjne</t>
  </si>
  <si>
    <t>Miejski Zakład Usług Komunalnych, ul. Kościuszki 92a, 38-300 Gorlice</t>
  </si>
  <si>
    <t>738-000-70-92</t>
  </si>
  <si>
    <t>4211Z, 3811Z, 3900Z, 8129Z, 8130Z</t>
  </si>
  <si>
    <t>50 - 300 m</t>
  </si>
  <si>
    <t>Miejski Zespół Szkół nr 1, ul. Piękna 9, 38-300 Gorlice</t>
  </si>
  <si>
    <t>738-203-69-04</t>
  </si>
  <si>
    <t>8010C</t>
  </si>
  <si>
    <t>500 - 700 m</t>
  </si>
  <si>
    <t>Miejski Zespół Szkół nr 3 im. św Jana Kantego, ul. Ks. Stefana Wyszyńskiego 16, 38-300 Gorlice</t>
  </si>
  <si>
    <t>738-191-84-01</t>
  </si>
  <si>
    <t>8560Z</t>
  </si>
  <si>
    <t>ok. 1,5 km</t>
  </si>
  <si>
    <t>Miejski Zespół Szkół nr 4, ul. Krasińskiego 9, 38-300 Gorlice</t>
  </si>
  <si>
    <t>738-19-48-508</t>
  </si>
  <si>
    <t>852717451</t>
  </si>
  <si>
    <t>300 m</t>
  </si>
  <si>
    <t>imprezy szkolne, imprezy sportowe</t>
  </si>
  <si>
    <t>Miejski Zespół Szkół nr 5, ul. Krakowska 5, 38-300 Gorlice</t>
  </si>
  <si>
    <t>738-10-10-162</t>
  </si>
  <si>
    <t>490533165</t>
  </si>
  <si>
    <t>działalność wspomagająca edukację</t>
  </si>
  <si>
    <t>ok. 1 km</t>
  </si>
  <si>
    <t>738-10-13-344</t>
  </si>
  <si>
    <t>490532510</t>
  </si>
  <si>
    <t>200 m</t>
  </si>
  <si>
    <t>Miejskie Przedszkole nr 1, ul. Władysława Jagiełły 9, 38-300 Gorlice</t>
  </si>
  <si>
    <t>738-213-08-85</t>
  </si>
  <si>
    <t>8510Z</t>
  </si>
  <si>
    <t>wychowanie przedszkolne</t>
  </si>
  <si>
    <t>Tabela nr 1a - Informacje dotyczące ryzyka powodzi</t>
  </si>
  <si>
    <t>Pytanie</t>
  </si>
  <si>
    <t>Odpowiedź</t>
  </si>
  <si>
    <t>Jakie jest położenie Państwa lokalizacji względem zbiorników wodnych/rzek (odległość, wysokość względem poziomu rzeki itp.), czy jest to teren zalewowy?</t>
  </si>
  <si>
    <t>W przypadku odpowiedzi twierdzącej na powyższe pytania, proszę o podanie wysokości odszkodowań wypłaconych w następstwie powodzi oraz odpowiedź na pytania od 5 do 13.</t>
  </si>
  <si>
    <t>Jaka była bezpośrednia przyczyna powodzi: przelanie się przez wały, przerwanie wału, zbyt duży spust ze zbiornika retencyjnego, podtopienie itp.?</t>
  </si>
  <si>
    <t>przelanie przez wały, podtopienia, zbyt duży spust ze zbiornika retencyjnego - Klimkówka</t>
  </si>
  <si>
    <t>Czy są jakiekolwiek zabezpieczenia przeciwpowodziowe na terenie Miasta, np. zbiornik retencyjny, polder, wały ?</t>
  </si>
  <si>
    <t xml:space="preserve">Jaki jest stan wałów przeciwpowodziowych i czy zostały one naruszone w następstwie ostatnich powodzi? </t>
  </si>
  <si>
    <t>Czy wprowadzono jakieś inwestycje zwiększające ryzyko powodzi np. budowa wału w górnym odcinku rzeki?</t>
  </si>
  <si>
    <t xml:space="preserve">Jak bardzo mienie znajdujące się w Państwa lokalizacji narażone jest na szkody będące następstwem powodzi? </t>
  </si>
  <si>
    <t>Czy mienie w znajdujące się w Państwa lokalizacji/lolalizacjach może zostać przeniesione w przypadku powodzi, czy znajduje się na wyższych kondygnacjach w budynku?</t>
  </si>
  <si>
    <t>brak możliwości przeniesienia</t>
  </si>
  <si>
    <t>Czy po ostatniej powodzi przeprowadzono bądź podjęto decyzje o przeprowadzeniu dodatkowych inwestycji, np.. inwestycje hydrologiczne, tworzenie polderów zalewowych, modernizacja instalacji kanalizacyjnych itp.</t>
  </si>
  <si>
    <t>Jaki jest stan instalacji kanalizacyjnych oraz systemu melioryzacji w obrębie Państwa lokalizacji? (zły, dostateczny, dobry, bardzo dobry)</t>
  </si>
  <si>
    <t>Ryzyko</t>
  </si>
  <si>
    <t>Ogień i inne zdarzenia losowe</t>
  </si>
  <si>
    <t>OC dróg</t>
  </si>
  <si>
    <t>OC ogólne</t>
  </si>
  <si>
    <t>OC komunikacyjne</t>
  </si>
  <si>
    <t>NNW</t>
  </si>
  <si>
    <t>Szyby</t>
  </si>
  <si>
    <t>Kradzież</t>
  </si>
  <si>
    <t>Łącznie</t>
  </si>
  <si>
    <t>Miejski Zespół Szkół nr 6 w Gorlicach im. Bohaterów Ziemi Gorlickiej, ul. Hallera 79, 38-300 Gorlice</t>
  </si>
  <si>
    <t>365117765</t>
  </si>
  <si>
    <t>738-21-50-540</t>
  </si>
  <si>
    <t>Żłobek Miejski w Gorlicach, ul. Władysława Jagiełły 9, 38-300 Gorlice</t>
  </si>
  <si>
    <t xml:space="preserve">JCB </t>
  </si>
  <si>
    <t>3CX Contractor</t>
  </si>
  <si>
    <t>JCB3CXPCV02004545</t>
  </si>
  <si>
    <t>Eurocargo</t>
  </si>
  <si>
    <t>ZCFA1TJ0382524217</t>
  </si>
  <si>
    <t>KGR 86V5</t>
  </si>
  <si>
    <t>ok. 8 - 9 mln zł</t>
  </si>
  <si>
    <t>gaśnice 7 szt.(proszkowe), hydranty 7 szt., kraty w okniepomieszczenia kasowego, okna zamykane na klucz, alarm (sygnał alarmowy przekazywany do Tarnowa), dozór agencji ochrony- całodobowy</t>
  </si>
  <si>
    <t>Komputer Fujitsu</t>
  </si>
  <si>
    <t>Drukarka HPLJP1102</t>
  </si>
  <si>
    <t>Drukarka HPLJM12A</t>
  </si>
  <si>
    <t>Notebook HP 250</t>
  </si>
  <si>
    <t>Tablet Huawei</t>
  </si>
  <si>
    <t>Auto Casco</t>
  </si>
  <si>
    <t>kolizja drogowa</t>
  </si>
  <si>
    <t>Ilość szkód</t>
  </si>
  <si>
    <t>uszkodzenie pojazdu przez niezidentyfikowanego sprawcę</t>
  </si>
  <si>
    <t>uraz ciała powstały podczas zawodów sportowych</t>
  </si>
  <si>
    <t>stłuczenie szyb</t>
  </si>
  <si>
    <t>4 szkody w wyniku dewastacji mienia, 1 szkoda polegająca na zalaniu budynku w wyniku niekorzystnych warunków atmosferycznych, 1 szkoda pożar piwnicy</t>
  </si>
  <si>
    <t>uszkodzenie pojazdów na drodze (2 szkody) oraz uszkodzenie ciała i mienia na chodniku</t>
  </si>
  <si>
    <t>uszkodzenie pojazdów osób trzecich farbą podczas malowania pasów</t>
  </si>
  <si>
    <t>stłuczenie szyb w wiacie przystankowej (dewastacja)</t>
  </si>
  <si>
    <t>stłuczenie szyby w wiacie przystankowej (dewastacja)</t>
  </si>
  <si>
    <t>uszkodzenie parkometru podczas próby włamania do skarbca parkometru oraz kradzież tablicy informacyjnej</t>
  </si>
  <si>
    <t>Elektronika</t>
  </si>
  <si>
    <t>uszkodzenie kamer monitoringu wskutek wyładowań atmosferycznych</t>
  </si>
  <si>
    <t>1 szkoda polegająca na dewastacji boiska sportowego, 1 szkoda polegająca na dewastacji znaku drogowego oraz 2 szkody polegające na uszkodzeniu mienia w wyniku wyładowań atmosferycznych</t>
  </si>
  <si>
    <t>uszkodzenie pojazdu osoby trzeciej farbą podczas malowania pasów</t>
  </si>
  <si>
    <t>kradzież z włamaniem</t>
  </si>
  <si>
    <t>działalność bibliotek publicznych</t>
  </si>
  <si>
    <t>spotkania autorskie, zajęcia dla dzieci i młodzieży, wystawy, prelekcje itp.</t>
  </si>
  <si>
    <t>bardzo dobry na I  kondygnacji, dobry na II i  III kondygnacji</t>
  </si>
  <si>
    <t>Tablety (6szt.)</t>
  </si>
  <si>
    <t>Laptop ASUS (2 szt.)</t>
  </si>
  <si>
    <t>gaśnice GPBCe (2 szt)</t>
  </si>
  <si>
    <t>gaśnica 4 kg proszek ABC (1 szt), kraty w oknach</t>
  </si>
  <si>
    <t>kraty w oknach, hydrant, czujniki, gaśnica 4kg proszek ABC (1 szt)</t>
  </si>
  <si>
    <t>świadczenie usług w zakresie rekreacji i sportu oraz udostępnianie obiektów sportowych</t>
  </si>
  <si>
    <t>TAK: budynek wypożyczalni łyżew - wypełnienie pianka</t>
  </si>
  <si>
    <t>Budynek Gospodarczy-Boisko Wrońskich</t>
  </si>
  <si>
    <t>Budynek wypożyczalni łyżew</t>
  </si>
  <si>
    <t>PUMPTRACK</t>
  </si>
  <si>
    <t>oświetlenie Pumptracku</t>
  </si>
  <si>
    <t>Boisko Sportowe "Wrońskich"</t>
  </si>
  <si>
    <t>Piłkochwytyna Wrońskich</t>
  </si>
  <si>
    <t>Ogrodzenie boiska Wrońskich</t>
  </si>
  <si>
    <t>Boisko do piłki plażowej</t>
  </si>
  <si>
    <t>parking przy pływalni i hali</t>
  </si>
  <si>
    <t>Lodowisko, ul.Sienkiewicza</t>
  </si>
  <si>
    <t>Gorlice ul.Wrońskich</t>
  </si>
  <si>
    <t>monitoring,gasnice</t>
  </si>
  <si>
    <t>Gorlice ul.Sienkiewicza</t>
  </si>
  <si>
    <t>ul.Parkowa</t>
  </si>
  <si>
    <t>ul.Korczak</t>
  </si>
  <si>
    <t>plac przy lodowisku</t>
  </si>
  <si>
    <t>pumptrackj</t>
  </si>
  <si>
    <t>boisko Wrońskich</t>
  </si>
  <si>
    <t>boisko wrońskich</t>
  </si>
  <si>
    <t>ul.Sienkiewicza</t>
  </si>
  <si>
    <t>papa</t>
  </si>
  <si>
    <t>płyty</t>
  </si>
  <si>
    <t>płyty warstwowe</t>
  </si>
  <si>
    <t>m</t>
  </si>
  <si>
    <t>ddostateczny</t>
  </si>
  <si>
    <t>27.03.2020</t>
  </si>
  <si>
    <t>26.03.2023</t>
  </si>
  <si>
    <t>21.01.2021</t>
  </si>
  <si>
    <t>20.01.2024</t>
  </si>
  <si>
    <t>19.11.2023</t>
  </si>
  <si>
    <t>27.11.2020</t>
  </si>
  <si>
    <t>26.11.2023</t>
  </si>
  <si>
    <t>Gaśnice (pianowe, proszkowe) Ogółewm 18 sztuk</t>
  </si>
  <si>
    <t>Monitor interaktywny Board Business  2 szt. 7.900zł</t>
  </si>
  <si>
    <t>Ekran ścienny AVTEK 180 WALL</t>
  </si>
  <si>
    <t>Komputer HP + Windows 7 PRO    4 szt. po 550zł</t>
  </si>
  <si>
    <t>Rejestrator cyfrowy 32 kamery</t>
  </si>
  <si>
    <t>Dysk rejestratora</t>
  </si>
  <si>
    <t>8510Z     8560Z</t>
  </si>
  <si>
    <t>Place i chodniki</t>
  </si>
  <si>
    <t>Droga dojazdowa z trylinek</t>
  </si>
  <si>
    <t>Ogrodzenie przedszkola i tarasu</t>
  </si>
  <si>
    <t>Ogrodzenie,brama,bramki</t>
  </si>
  <si>
    <t>Drogi, parkingi, chodniki</t>
  </si>
  <si>
    <t>Oświetlenie budynku</t>
  </si>
  <si>
    <t>Kanalizacja deszczowa</t>
  </si>
  <si>
    <t>Kanalizacja sanitarna</t>
  </si>
  <si>
    <t>Boiska i place</t>
  </si>
  <si>
    <t>Ogrodzenie z siatki</t>
  </si>
  <si>
    <t>Budynek magazynowy</t>
  </si>
  <si>
    <t>Budynek szkolny</t>
  </si>
  <si>
    <t>gaśnice,hydranty,urządzenia alarmowe,całodobowy dozór agencji ochrony</t>
  </si>
  <si>
    <t>gaśnice,hydranty,monitorng zewnętrzny,system przeciwpozarowy wraz z czujkami na terenie obiektu-podłączony do straży pożarnej</t>
  </si>
  <si>
    <t>plyty kanałowe, betonowe</t>
  </si>
  <si>
    <t>w trakcie remontu</t>
  </si>
  <si>
    <t>prefabrykowane typu DZ3</t>
  </si>
  <si>
    <t>dach dwuspadowy z prefabrykowanych płyt korytkowych układanych na ścianach ażurowych</t>
  </si>
  <si>
    <t xml:space="preserve">konstrukcja dobry, pokrycie wymaga malowania </t>
  </si>
  <si>
    <t>w trakcie remonu centralne ogrzewanie</t>
  </si>
  <si>
    <t>bardzo dobra</t>
  </si>
  <si>
    <t>Monitor 1 szt</t>
  </si>
  <si>
    <t>Projektor OPTOMA</t>
  </si>
  <si>
    <t>Głośniki do tablicy interaktywnej</t>
  </si>
  <si>
    <t>Zestawy komputerowe 2 stanowiska</t>
  </si>
  <si>
    <t>Zestaw komputerowy z monitorem 1 stanowisko</t>
  </si>
  <si>
    <t>Urządzenie wielofunkcyjne kserokopiarka</t>
  </si>
  <si>
    <t>Zestaw komputerowy 1 stanowisko</t>
  </si>
  <si>
    <t>Monitor interaktywny myBoard Business LED65"</t>
  </si>
  <si>
    <t>Urządzenie wielofunkcyjne - 3 szt</t>
  </si>
  <si>
    <t xml:space="preserve">Zestaw komuterowy </t>
  </si>
  <si>
    <t>Radiomagnetofon - przedszkole</t>
  </si>
  <si>
    <t>Radioodtwarzacz - 2 szt przedszkole</t>
  </si>
  <si>
    <t>Notebook LENOVO - 3 szt</t>
  </si>
  <si>
    <t>Komputer przenośny - przedszkole</t>
  </si>
  <si>
    <t>Mikrofon MP-3 - przedszkole</t>
  </si>
  <si>
    <t>Komputer przenośny - 2 szt</t>
  </si>
  <si>
    <t>Mikrofon bezprzewodowy</t>
  </si>
  <si>
    <t>Notebook ASUS - 5 szt</t>
  </si>
  <si>
    <t>Notebook ASUS - 2 szt</t>
  </si>
  <si>
    <t>VIVOBOOK - 2 szt</t>
  </si>
  <si>
    <t>Komputer przenośny - 3 szt</t>
  </si>
  <si>
    <t>85.1, 85.2</t>
  </si>
  <si>
    <t>Pochylnia dla osób niepełnosprawnych</t>
  </si>
  <si>
    <t>2018</t>
  </si>
  <si>
    <t>cegła, pustak</t>
  </si>
  <si>
    <t>winda towarowa - tak, osobowa - nie</t>
  </si>
  <si>
    <t xml:space="preserve">Rzeki: Ropa, Sękówka - przepływają przez Miasto (odległość od 25 m do 1200 m), stanowią zagrożenie powodziowe dla części miasta, teren zalewowy, zbiornik retencyjny Klimkówka - położony ok. 25 km od Miasta Gorlice </t>
  </si>
  <si>
    <t>wały przeciwpowodziowe</t>
  </si>
  <si>
    <t>wały na rzece Sękówka zostały odbudowane z powodu zniszczenia podczas powodzi, wały - rzeka Ropa nie wymagały odbudowy</t>
  </si>
  <si>
    <t>podjęto decyzje o wyregulowaniu przez instytucje zarządzające cieków wodnych oraz potoków, przebudowę kanalizacji ogólnospławnej na sanitarną i deszczową</t>
  </si>
  <si>
    <t>na szkody narażone są głównie budynki mieszkalne jedno i wielorodzinne, infrastruktura drogowa w bezpośrednim sąsiedztwie rzek Ropa i Sękówka</t>
  </si>
  <si>
    <t>19.12.2023</t>
  </si>
  <si>
    <t>01.10.2020</t>
  </si>
  <si>
    <t>30.09.2023</t>
  </si>
  <si>
    <t>27.12.2023</t>
  </si>
  <si>
    <t>29.11.2020</t>
  </si>
  <si>
    <t>28.11.2023</t>
  </si>
  <si>
    <t xml:space="preserve">Monitoring Parku Miejskiego </t>
  </si>
  <si>
    <t>Zestaw Komputerowy</t>
  </si>
  <si>
    <t>Komputer E-Sport</t>
  </si>
  <si>
    <t>Komputer eSesja</t>
  </si>
  <si>
    <t>Komputer DELL</t>
  </si>
  <si>
    <t>Komputer HP ELITE</t>
  </si>
  <si>
    <t>Serwer z dyskami twardymi</t>
  </si>
  <si>
    <t>Komputer dell</t>
  </si>
  <si>
    <t>Komputer hp</t>
  </si>
  <si>
    <t>Drukarka HP LaserJet P2055dn</t>
  </si>
  <si>
    <t>Drukarka Epson L.310</t>
  </si>
  <si>
    <t>Drukarka HP 1020</t>
  </si>
  <si>
    <t>Drukarka HP 920C</t>
  </si>
  <si>
    <t>Drukarka HP 9800</t>
  </si>
  <si>
    <t>Drukarka OKI</t>
  </si>
  <si>
    <t>Drukarka Samsung</t>
  </si>
  <si>
    <t>Urzadzenie wielofunkcyjne Brother DCPJ105</t>
  </si>
  <si>
    <t>Kserokopiarka</t>
  </si>
  <si>
    <t>Rzutnik multimedialny</t>
  </si>
  <si>
    <t>Centrala telefoniczna</t>
  </si>
  <si>
    <t>Sensory mierzenia jakości powietrza</t>
  </si>
  <si>
    <t>notebook HP</t>
  </si>
  <si>
    <t>Notebook LENOVO</t>
  </si>
  <si>
    <t>Tablet Huawei MediaPad T3</t>
  </si>
  <si>
    <t>Tablet Lenovo Yoga TAB 3</t>
  </si>
  <si>
    <t xml:space="preserve">komputery przenośne </t>
  </si>
  <si>
    <t>tablet huawei</t>
  </si>
  <si>
    <t>Tester trzeźwości</t>
  </si>
  <si>
    <t>Radiotelefon Motorola</t>
  </si>
  <si>
    <t>Dyktafon</t>
  </si>
  <si>
    <t>Mikrofon</t>
  </si>
  <si>
    <t>powerbank</t>
  </si>
  <si>
    <t>tester kabli</t>
  </si>
  <si>
    <t>imprezy kulturalno-oświatowe, edukacyjne, sportowo-rekreacyjne itp.</t>
  </si>
  <si>
    <t>Budynek dawnej kotłowni</t>
  </si>
  <si>
    <t>Boisko sportowe</t>
  </si>
  <si>
    <t>Cmentarz komunalny w Gorlicach</t>
  </si>
  <si>
    <t>Fontanna - zespół sadzawki i fontanny na płycie</t>
  </si>
  <si>
    <t>Kapliczka Jezus Frasobliwy</t>
  </si>
  <si>
    <t>Kładka dla pieszych stalowa - Góra Parkowa</t>
  </si>
  <si>
    <t>Kładka dla pieszych stalowa w Parku Miejskim</t>
  </si>
  <si>
    <t>Kładka do Parku Miejskiego</t>
  </si>
  <si>
    <t>Ławka niepodległości</t>
  </si>
  <si>
    <t>Obelisk poświęcony 70 rocz zagłady ludności żydow</t>
  </si>
  <si>
    <t>Obelisk poświęcony pamięci Gorlickim Sybirakom</t>
  </si>
  <si>
    <t>Ogrodzenie</t>
  </si>
  <si>
    <t xml:space="preserve">Ogrodzenie </t>
  </si>
  <si>
    <t>Ogrodzenie boiska sportowego</t>
  </si>
  <si>
    <t>Ogrodzenie cmentarza komunalnego</t>
  </si>
  <si>
    <t>Ogrodzenie na cokole betonowo kamienym</t>
  </si>
  <si>
    <t>Ogrodzenie na cokole betonowym</t>
  </si>
  <si>
    <t>Ogrodzenie posesji</t>
  </si>
  <si>
    <t xml:space="preserve">Ogrodzenie z siatki </t>
  </si>
  <si>
    <t>Ogrodzenie z siatki wraz z bramą</t>
  </si>
  <si>
    <t>Osłona śmietnika</t>
  </si>
  <si>
    <t>Osłony śmietnikowe</t>
  </si>
  <si>
    <t>Park Miejski im W. Biechońskiego w Gorlicach</t>
  </si>
  <si>
    <t>Plac Dworzysko w Gorlicach</t>
  </si>
  <si>
    <t>Plac utwardzony UM</t>
  </si>
  <si>
    <t>Plac zabaw dla os. niepełnosprawnych w Parku M.</t>
  </si>
  <si>
    <t>Pomnik - postać kobiety</t>
  </si>
  <si>
    <t>Pomnik Bohaterów Ziemi Gorlickiej</t>
  </si>
  <si>
    <t>Pomnik Juliusza Słowackiego w Parku Miejskim</t>
  </si>
  <si>
    <t>Pomnik Ławeczka Ingacego Łukasiewicza</t>
  </si>
  <si>
    <t>Pomnik Obelisk Janusza Korczaka</t>
  </si>
  <si>
    <t>Pomnik Popiersie Ignacego Łukasiewicza</t>
  </si>
  <si>
    <t>Pomnik Tysiąclecia Państwa Polskiego</t>
  </si>
  <si>
    <t>Skwer przy ulicy Jagiełły</t>
  </si>
  <si>
    <t>Studnia głębinowa z pompą</t>
  </si>
  <si>
    <t xml:space="preserve">Studnia </t>
  </si>
  <si>
    <t xml:space="preserve">Śmietnik </t>
  </si>
  <si>
    <t xml:space="preserve">Śmietniki murowane </t>
  </si>
  <si>
    <t>Wiata śmietnikowa</t>
  </si>
  <si>
    <r>
      <t>Parkingi z kostki brukowej 197m</t>
    </r>
    <r>
      <rPr>
        <sz val="10"/>
        <rFont val="Arial"/>
        <family val="2"/>
      </rPr>
      <t>²</t>
    </r>
  </si>
  <si>
    <t>Batorego</t>
  </si>
  <si>
    <t>Karwacjanów</t>
  </si>
  <si>
    <t>Rynek</t>
  </si>
  <si>
    <t>Park Miejski</t>
  </si>
  <si>
    <t>Jagiełły</t>
  </si>
  <si>
    <t>Plac Dworzysko</t>
  </si>
  <si>
    <t>Parkowa</t>
  </si>
  <si>
    <t>W. Pola</t>
  </si>
  <si>
    <t>domek Wysowa</t>
  </si>
  <si>
    <t>Jagiełły 10</t>
  </si>
  <si>
    <t>Biecka 7</t>
  </si>
  <si>
    <t>Plac Dworzysko 7</t>
  </si>
  <si>
    <t>Wyszyńskiego 21</t>
  </si>
  <si>
    <t>Łokietka</t>
  </si>
  <si>
    <t>Wąska 5</t>
  </si>
  <si>
    <t>Kościuszki</t>
  </si>
  <si>
    <t>Dukielska</t>
  </si>
  <si>
    <t>Słowackiego</t>
  </si>
  <si>
    <t>Korczaka</t>
  </si>
  <si>
    <t>Jagiegiełły</t>
  </si>
  <si>
    <t>ul. Biecka 7</t>
  </si>
  <si>
    <t>Konopnickiej</t>
  </si>
  <si>
    <t>Os. Górnym</t>
  </si>
  <si>
    <t>Kościuszki 26</t>
  </si>
  <si>
    <t>ul. Wrońskich</t>
  </si>
  <si>
    <t>8891Z</t>
  </si>
  <si>
    <t>Miejskie Przedszkole nr 8, ul. Hallera 17, 38-300 Gorlice</t>
  </si>
  <si>
    <t>działalność obiektów kulturalnych</t>
  </si>
  <si>
    <t>19.07.2020</t>
  </si>
  <si>
    <t>18.07.2023</t>
  </si>
  <si>
    <t>06.03.2020</t>
  </si>
  <si>
    <t>05.03.2023</t>
  </si>
  <si>
    <t>Lokal użytkowy, Gorlice, ul. Biecka 9B</t>
  </si>
  <si>
    <t>lokal znajduje się w dwukondygnacyjnym podpiwniczonym budynku należacym i ubezpieczanym przez Miasto Gorlice</t>
  </si>
  <si>
    <t>Zestaw oświetlenia</t>
  </si>
  <si>
    <t xml:space="preserve">Projektor mulimedialny </t>
  </si>
  <si>
    <t>Projektor multimedialny INFOCUS</t>
  </si>
  <si>
    <t>Pawilon Historii (przekazany do administrowania przez GCK na podstawie użyczenia)</t>
  </si>
  <si>
    <t>prowadzenie działalności kulturalnej</t>
  </si>
  <si>
    <t>żelbetonowe</t>
  </si>
  <si>
    <t xml:space="preserve">tropodach, strop żelbetonowy </t>
  </si>
  <si>
    <t>pokrycie dachu - posadzka z kamienia z płyt granitowych</t>
  </si>
  <si>
    <t>3281</t>
  </si>
  <si>
    <t>gaśnice,monitoring</t>
  </si>
  <si>
    <t>ksero</t>
  </si>
  <si>
    <t>urządzenie wielofunkcyjne</t>
  </si>
  <si>
    <t xml:space="preserve">komputer </t>
  </si>
  <si>
    <t>komputer DELL 780 SFF E7500 – 2 szt</t>
  </si>
  <si>
    <t>monitor Lenowo LT2223P 22” LED- 2 szt</t>
  </si>
  <si>
    <t>Czy w konstrukcji budynków występuje płyta warstwowa?</t>
  </si>
  <si>
    <t>03.01.2021</t>
  </si>
  <si>
    <t>02.01.2024</t>
  </si>
  <si>
    <t>19.01.2021</t>
  </si>
  <si>
    <t>18.01.2024</t>
  </si>
  <si>
    <t>05.04.2020</t>
  </si>
  <si>
    <t>04.04.2023</t>
  </si>
  <si>
    <t>13.04.2020</t>
  </si>
  <si>
    <t>12.04.2023</t>
  </si>
  <si>
    <t>09.06.2020</t>
  </si>
  <si>
    <t>08.06.2023</t>
  </si>
  <si>
    <t>30.06.2020</t>
  </si>
  <si>
    <t>29.06.2023</t>
  </si>
  <si>
    <t>29.12.2020</t>
  </si>
  <si>
    <t>28.12.2023</t>
  </si>
  <si>
    <t>27.02.2020</t>
  </si>
  <si>
    <t>26.02.2023</t>
  </si>
  <si>
    <t>21.12.2020</t>
  </si>
  <si>
    <t>20.12.2023</t>
  </si>
  <si>
    <t>02.09.2020</t>
  </si>
  <si>
    <t>01.09.2023</t>
  </si>
  <si>
    <t>17.03.2020</t>
  </si>
  <si>
    <t>16.03.2023</t>
  </si>
  <si>
    <t>15.01.2021</t>
  </si>
  <si>
    <t>14.01.2024</t>
  </si>
  <si>
    <t>04.03.2020</t>
  </si>
  <si>
    <t>03.03.2023</t>
  </si>
  <si>
    <t>13.07.2020</t>
  </si>
  <si>
    <t>12.07.2023</t>
  </si>
  <si>
    <t>05.01.2021</t>
  </si>
  <si>
    <t>04.01.2024</t>
  </si>
  <si>
    <t>31.10.2020</t>
  </si>
  <si>
    <t>30.10.2023</t>
  </si>
  <si>
    <t>21.11.2020</t>
  </si>
  <si>
    <t>20.11.2023</t>
  </si>
  <si>
    <t>20.11.203</t>
  </si>
  <si>
    <t>10.11.2020</t>
  </si>
  <si>
    <t>09.11.2023</t>
  </si>
  <si>
    <t>01.01.2021</t>
  </si>
  <si>
    <t>31.12.2023</t>
  </si>
  <si>
    <t>08.01.2021</t>
  </si>
  <si>
    <t>07.01.2024</t>
  </si>
  <si>
    <t>21.03.2020</t>
  </si>
  <si>
    <t>20.03.2023</t>
  </si>
  <si>
    <t>gaśnice proszkowe ANC szt.18, hydranty qw wew.12szt., hydranty zew.2 szt., kraty w oknach i drzwiach wejścuiowych szatni, czujki  ruchu i dymu, monitopring z rejestracją obrazu kamer, całodobowy dozór agencji ochrony</t>
  </si>
  <si>
    <t>Monitor interaktywny</t>
  </si>
  <si>
    <t>Komputer IBM Lenovo M92 i3</t>
  </si>
  <si>
    <t>Komputer DELL 790</t>
  </si>
  <si>
    <t>Komputer DELL SFF3020 i3</t>
  </si>
  <si>
    <t>Telewizor Philips 43PUS6162</t>
  </si>
  <si>
    <t>Lodówka LG</t>
  </si>
  <si>
    <t>Wieża Pioneer</t>
  </si>
  <si>
    <t>Wieża Blaupunkt</t>
  </si>
  <si>
    <t>Monitoring - rozbudowa (wewnatrz budynku)</t>
  </si>
  <si>
    <t>2. Miejski Zespół Szkół nr 4</t>
  </si>
  <si>
    <t>3. Miejski Zespół Szkół nr 5</t>
  </si>
  <si>
    <t>7. Miejski Zespół Szkół nr 1</t>
  </si>
  <si>
    <t>12. Żłobek Miejski w Gorlicach</t>
  </si>
  <si>
    <t>Tabela nr 7 - wykaz szkód w Mieście Gorlice (stan na dzień 21.10.2019 r.)</t>
  </si>
  <si>
    <t>uraz ciała w wyniku potknięcia się na chodniku</t>
  </si>
  <si>
    <t>uszkodzenie sprzętu elektronicznego w wyniku przepięcia</t>
  </si>
  <si>
    <t xml:space="preserve">2 szkody polegająca na uszkodzeniu mienia podczas huraganowego wiatru, 3 szkody polegajace na dewastacji mienia przez nieznanych sprawców, </t>
  </si>
  <si>
    <t>REZERWY</t>
  </si>
  <si>
    <t>Kwota rezerwy</t>
  </si>
  <si>
    <t>Krótki opis szkody</t>
  </si>
  <si>
    <t>uraz ciała powstały wskutek upadku na oblodzonej nawierzchni drogi</t>
  </si>
  <si>
    <t>uraz ciała powstały wskutek upadku na przejściu dla pieszych</t>
  </si>
  <si>
    <t>suma ubezpieczenia (wartość)</t>
  </si>
  <si>
    <t xml:space="preserve">Czy w ostatnich 22 latach występowała powódź w Państwa Mieście? </t>
  </si>
  <si>
    <t>Czy w Państwa lokalizacji wystąpiły w 22 ostatnich latach szkody powodziowe?</t>
  </si>
  <si>
    <t>W 200</t>
  </si>
  <si>
    <t>NSN-10-2-B</t>
  </si>
  <si>
    <t>144L-460</t>
  </si>
  <si>
    <t>D-653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</si>
</sst>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  <numFmt numFmtId="167" formatCode="#,##0.00\ [$zł-415];[Red]\-#,##0.00\ [$zł-415]"/>
    <numFmt numFmtId="168" formatCode="_-* #,##0.00\ _z_ł_-;\-* #,##0.00\ _z_ł_-;_-* \-??\ _z_ł_-;_-@_-"/>
    <numFmt numFmtId="169" formatCode="_-* #,##0\ _z_ł_-;\-* #,##0\ _z_ł_-;_-* &quot;- &quot;_z_ł_-;_-@_-"/>
    <numFmt numFmtId="170" formatCode="yy\-mm"/>
    <numFmt numFmtId="171" formatCode="d/mm/yyyy"/>
    <numFmt numFmtId="172" formatCode="#,##0.00\ _z_ł"/>
    <numFmt numFmtId="173" formatCode="#,##0.00;\-#,##0.00;&quot;-&quot;??"/>
    <numFmt numFmtId="174" formatCode="[$-415]d\ mmmm\ yyyy"/>
    <numFmt numFmtId="175" formatCode="[$-415]dddd\,\ d\ mmmm\ yyyy"/>
    <numFmt numFmtId="176" formatCode="#,##0.00\ &quot;zł&quot;"/>
  </numFmts>
  <fonts count="51">
    <font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 CE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4" fontId="0" fillId="0" borderId="0" xfId="65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0" xfId="65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69" applyFont="1" applyFill="1" applyBorder="1" applyAlignment="1" applyProtection="1">
      <alignment horizontal="right"/>
      <protection/>
    </xf>
    <xf numFmtId="164" fontId="3" fillId="0" borderId="0" xfId="69" applyFont="1" applyFill="1" applyBorder="1" applyAlignment="1" applyProtection="1">
      <alignment horizontal="right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164" fontId="3" fillId="0" borderId="12" xfId="69" applyFont="1" applyFill="1" applyBorder="1" applyAlignment="1" applyProtection="1">
      <alignment horizontal="center" vertical="center" wrapText="1"/>
      <protection/>
    </xf>
    <xf numFmtId="0" fontId="0" fillId="0" borderId="0" xfId="53" applyFont="1" applyFill="1">
      <alignment/>
      <protection/>
    </xf>
    <xf numFmtId="0" fontId="0" fillId="0" borderId="0" xfId="53" applyFill="1">
      <alignment/>
      <protection/>
    </xf>
    <xf numFmtId="0" fontId="3" fillId="0" borderId="0" xfId="53" applyFont="1" applyFill="1">
      <alignment/>
      <protection/>
    </xf>
    <xf numFmtId="164" fontId="3" fillId="0" borderId="0" xfId="69" applyFont="1" applyFill="1" applyBorder="1" applyAlignment="1" applyProtection="1">
      <alignment horizontal="right" wrapText="1"/>
      <protection/>
    </xf>
    <xf numFmtId="164" fontId="7" fillId="0" borderId="0" xfId="69" applyFont="1" applyFill="1" applyBorder="1" applyAlignment="1" applyProtection="1">
      <alignment horizontal="right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164" fontId="3" fillId="0" borderId="0" xfId="69" applyFont="1" applyFill="1" applyBorder="1" applyAlignment="1" applyProtection="1">
      <alignment horizontal="right" vertical="center" wrapText="1"/>
      <protection/>
    </xf>
    <xf numFmtId="164" fontId="0" fillId="0" borderId="0" xfId="69" applyFont="1" applyFill="1" applyBorder="1" applyAlignment="1" applyProtection="1">
      <alignment horizontal="right" wrapText="1"/>
      <protection/>
    </xf>
    <xf numFmtId="164" fontId="0" fillId="0" borderId="0" xfId="53" applyNumberFormat="1" applyFont="1" applyFill="1">
      <alignment/>
      <protection/>
    </xf>
    <xf numFmtId="165" fontId="0" fillId="0" borderId="0" xfId="0" applyNumberFormat="1" applyAlignment="1">
      <alignment/>
    </xf>
    <xf numFmtId="165" fontId="8" fillId="0" borderId="0" xfId="0" applyNumberFormat="1" applyFont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165" fontId="3" fillId="0" borderId="0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0" fillId="0" borderId="12" xfId="69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12" xfId="69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164" fontId="0" fillId="0" borderId="15" xfId="65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164" fontId="0" fillId="0" borderId="15" xfId="65" applyFill="1" applyBorder="1" applyAlignment="1">
      <alignment horizontal="right" vertical="center" wrapText="1"/>
    </xf>
    <xf numFmtId="0" fontId="4" fillId="0" borderId="0" xfId="53" applyFont="1" applyFill="1" applyAlignment="1">
      <alignment horizontal="center" vertical="center"/>
      <protection/>
    </xf>
    <xf numFmtId="0" fontId="0" fillId="0" borderId="0" xfId="53" applyFill="1" applyAlignment="1">
      <alignment horizontal="center"/>
      <protection/>
    </xf>
    <xf numFmtId="0" fontId="0" fillId="0" borderId="0" xfId="53" applyFill="1" applyAlignment="1">
      <alignment horizontal="center" vertical="center"/>
      <protection/>
    </xf>
    <xf numFmtId="0" fontId="10" fillId="0" borderId="0" xfId="53" applyFont="1" applyFill="1" applyAlignment="1">
      <alignment horizontal="center"/>
      <protection/>
    </xf>
    <xf numFmtId="0" fontId="11" fillId="0" borderId="0" xfId="53" applyFont="1" applyFill="1" applyAlignment="1">
      <alignment horizontal="center" wrapText="1"/>
      <protection/>
    </xf>
    <xf numFmtId="0" fontId="11" fillId="0" borderId="0" xfId="53" applyFont="1" applyFill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53" applyFont="1" applyFill="1" applyBorder="1" applyAlignment="1">
      <alignment horizontal="center" vertical="center" wrapText="1"/>
      <protection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center" vertical="center"/>
    </xf>
    <xf numFmtId="164" fontId="0" fillId="0" borderId="15" xfId="65" applyFill="1" applyBorder="1" applyAlignment="1">
      <alignment horizontal="right" vertical="center"/>
    </xf>
    <xf numFmtId="0" fontId="0" fillId="0" borderId="0" xfId="53" applyFont="1" applyFill="1">
      <alignment/>
      <protection/>
    </xf>
    <xf numFmtId="49" fontId="0" fillId="0" borderId="15" xfId="53" applyNumberFormat="1" applyFont="1" applyFill="1" applyBorder="1" applyAlignment="1">
      <alignment vertical="center"/>
      <protection/>
    </xf>
    <xf numFmtId="49" fontId="0" fillId="0" borderId="15" xfId="53" applyNumberFormat="1" applyFont="1" applyFill="1" applyBorder="1" applyAlignment="1">
      <alignment horizontal="center" vertical="center"/>
      <protection/>
    </xf>
    <xf numFmtId="164" fontId="0" fillId="0" borderId="15" xfId="65" applyFill="1" applyBorder="1" applyAlignment="1">
      <alignment vertical="center"/>
    </xf>
    <xf numFmtId="164" fontId="3" fillId="0" borderId="12" xfId="69" applyFont="1" applyFill="1" applyBorder="1" applyAlignment="1" applyProtection="1">
      <alignment vertical="center" wrapText="1"/>
      <protection/>
    </xf>
    <xf numFmtId="164" fontId="0" fillId="0" borderId="17" xfId="65" applyFill="1" applyBorder="1" applyAlignment="1">
      <alignment vertical="center" wrapText="1"/>
    </xf>
    <xf numFmtId="164" fontId="3" fillId="0" borderId="12" xfId="69" applyFont="1" applyFill="1" applyBorder="1" applyAlignment="1" applyProtection="1">
      <alignment horizontal="right" vertical="center" wrapText="1"/>
      <protection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164" fontId="0" fillId="0" borderId="15" xfId="65" applyFill="1" applyBorder="1" applyAlignment="1">
      <alignment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4" xfId="53" applyFont="1" applyFill="1" applyBorder="1" applyAlignment="1">
      <alignment horizontal="center" vertical="center" wrapText="1"/>
      <protection/>
    </xf>
    <xf numFmtId="164" fontId="0" fillId="0" borderId="12" xfId="65" applyFill="1" applyBorder="1" applyAlignment="1">
      <alignment vertical="center" wrapText="1"/>
    </xf>
    <xf numFmtId="164" fontId="7" fillId="0" borderId="12" xfId="69" applyFont="1" applyFill="1" applyBorder="1" applyAlignment="1" applyProtection="1">
      <alignment horizontal="right" vertical="center" wrapText="1"/>
      <protection/>
    </xf>
    <xf numFmtId="164" fontId="3" fillId="0" borderId="12" xfId="69" applyFont="1" applyFill="1" applyBorder="1" applyAlignment="1" applyProtection="1">
      <alignment horizontal="right" vertical="top" wrapText="1"/>
      <protection/>
    </xf>
    <xf numFmtId="164" fontId="3" fillId="0" borderId="12" xfId="69" applyFont="1" applyFill="1" applyBorder="1" applyAlignment="1" applyProtection="1">
      <alignment horizontal="right" wrapText="1"/>
      <protection/>
    </xf>
    <xf numFmtId="164" fontId="0" fillId="0" borderId="19" xfId="65" applyFill="1" applyBorder="1" applyAlignment="1">
      <alignment vertical="center" wrapText="1"/>
    </xf>
    <xf numFmtId="164" fontId="3" fillId="0" borderId="15" xfId="69" applyFont="1" applyFill="1" applyBorder="1" applyAlignment="1" applyProtection="1">
      <alignment horizontal="right" wrapText="1"/>
      <protection/>
    </xf>
    <xf numFmtId="0" fontId="3" fillId="0" borderId="0" xfId="53" applyFont="1" applyFill="1" applyBorder="1" applyAlignment="1">
      <alignment wrapText="1"/>
      <protection/>
    </xf>
    <xf numFmtId="0" fontId="0" fillId="0" borderId="0" xfId="53" applyFont="1" applyFill="1" applyBorder="1" applyAlignment="1">
      <alignment horizontal="center" vertical="center" wrapText="1"/>
      <protection/>
    </xf>
    <xf numFmtId="49" fontId="0" fillId="0" borderId="12" xfId="53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164" fontId="0" fillId="0" borderId="0" xfId="53" applyNumberFormat="1" applyFill="1">
      <alignment/>
      <protection/>
    </xf>
    <xf numFmtId="0" fontId="0" fillId="0" borderId="12" xfId="53" applyFont="1" applyFill="1" applyBorder="1" applyAlignment="1">
      <alignment vertical="center" wrapText="1"/>
      <protection/>
    </xf>
    <xf numFmtId="164" fontId="0" fillId="0" borderId="21" xfId="65" applyFont="1" applyFill="1" applyBorder="1" applyAlignment="1" applyProtection="1">
      <alignment vertical="center" wrapText="1"/>
      <protection/>
    </xf>
    <xf numFmtId="0" fontId="3" fillId="0" borderId="0" xfId="53" applyFont="1" applyFill="1" applyBorder="1" applyAlignment="1">
      <alignment horizontal="center" vertical="top" wrapText="1"/>
      <protection/>
    </xf>
    <xf numFmtId="164" fontId="0" fillId="0" borderId="22" xfId="65" applyFill="1" applyBorder="1" applyAlignment="1">
      <alignment vertical="center" wrapText="1"/>
    </xf>
    <xf numFmtId="0" fontId="0" fillId="0" borderId="0" xfId="53" applyFont="1" applyFill="1" applyAlignment="1">
      <alignment horizontal="center" vertical="center" wrapText="1"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 applyFill="1" applyAlignment="1">
      <alignment horizontal="center" vertical="center"/>
      <protection/>
    </xf>
    <xf numFmtId="164" fontId="3" fillId="35" borderId="12" xfId="69" applyFont="1" applyFill="1" applyBorder="1" applyAlignment="1" applyProtection="1">
      <alignment horizontal="right" wrapText="1"/>
      <protection/>
    </xf>
    <xf numFmtId="164" fontId="0" fillId="0" borderId="14" xfId="65" applyFont="1" applyFill="1" applyBorder="1" applyAlignment="1" applyProtection="1">
      <alignment vertical="center" wrapText="1"/>
      <protection/>
    </xf>
    <xf numFmtId="164" fontId="3" fillId="0" borderId="18" xfId="69" applyFont="1" applyFill="1" applyBorder="1" applyAlignment="1" applyProtection="1">
      <alignment vertical="center" wrapText="1"/>
      <protection/>
    </xf>
    <xf numFmtId="164" fontId="3" fillId="0" borderId="15" xfId="69" applyFont="1" applyFill="1" applyBorder="1" applyAlignment="1" applyProtection="1">
      <alignment horizontal="right" vertical="center" wrapText="1"/>
      <protection/>
    </xf>
    <xf numFmtId="49" fontId="0" fillId="36" borderId="15" xfId="53" applyNumberFormat="1" applyFont="1" applyFill="1" applyBorder="1" applyAlignment="1">
      <alignment vertical="center"/>
      <protection/>
    </xf>
    <xf numFmtId="164" fontId="0" fillId="36" borderId="15" xfId="65" applyFill="1" applyBorder="1" applyAlignment="1">
      <alignment vertical="center"/>
    </xf>
    <xf numFmtId="164" fontId="0" fillId="36" borderId="15" xfId="65" applyFill="1" applyBorder="1" applyAlignment="1">
      <alignment horizontal="right" vertical="center"/>
    </xf>
    <xf numFmtId="164" fontId="3" fillId="0" borderId="15" xfId="69" applyFont="1" applyFill="1" applyBorder="1" applyAlignment="1" applyProtection="1">
      <alignment vertical="center" wrapText="1"/>
      <protection/>
    </xf>
    <xf numFmtId="0" fontId="0" fillId="36" borderId="15" xfId="0" applyFont="1" applyFill="1" applyBorder="1" applyAlignment="1">
      <alignment horizontal="left" vertical="center" wrapText="1"/>
    </xf>
    <xf numFmtId="0" fontId="0" fillId="36" borderId="15" xfId="0" applyFont="1" applyFill="1" applyBorder="1" applyAlignment="1">
      <alignment vertical="center" wrapText="1"/>
    </xf>
    <xf numFmtId="164" fontId="0" fillId="36" borderId="15" xfId="65" applyFill="1" applyBorder="1" applyAlignment="1">
      <alignment horizontal="right" vertical="center" wrapText="1"/>
    </xf>
    <xf numFmtId="0" fontId="0" fillId="36" borderId="15" xfId="0" applyFont="1" applyFill="1" applyBorder="1" applyAlignment="1">
      <alignment horizontal="left" vertical="center" wrapText="1"/>
    </xf>
    <xf numFmtId="164" fontId="3" fillId="35" borderId="23" xfId="65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4" fontId="5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69" fontId="0" fillId="0" borderId="13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/>
    </xf>
    <xf numFmtId="4" fontId="5" fillId="0" borderId="13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168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4" fontId="5" fillId="0" borderId="17" xfId="53" applyNumberFormat="1" applyFont="1" applyFill="1" applyBorder="1" applyAlignment="1">
      <alignment horizontal="center" vertical="center" wrapText="1"/>
      <protection/>
    </xf>
    <xf numFmtId="165" fontId="3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3" fillId="0" borderId="12" xfId="53" applyFont="1" applyFill="1" applyBorder="1" applyAlignment="1">
      <alignment horizontal="center" vertical="center"/>
      <protection/>
    </xf>
    <xf numFmtId="0" fontId="0" fillId="0" borderId="12" xfId="53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5" xfId="53" applyFont="1" applyFill="1" applyBorder="1" applyAlignment="1">
      <alignment vertical="center"/>
      <protection/>
    </xf>
    <xf numFmtId="0" fontId="0" fillId="0" borderId="15" xfId="53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vertical="center"/>
    </xf>
    <xf numFmtId="0" fontId="0" fillId="0" borderId="12" xfId="53" applyFont="1" applyFill="1" applyBorder="1" applyAlignment="1">
      <alignment horizontal="left" vertical="center"/>
      <protection/>
    </xf>
    <xf numFmtId="0" fontId="0" fillId="0" borderId="14" xfId="53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left" vertical="center"/>
    </xf>
    <xf numFmtId="0" fontId="0" fillId="0" borderId="18" xfId="53" applyFill="1" applyBorder="1" applyAlignment="1">
      <alignment horizontal="center" vertical="center"/>
      <protection/>
    </xf>
    <xf numFmtId="0" fontId="0" fillId="0" borderId="15" xfId="53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left" vertical="center" wrapText="1"/>
    </xf>
    <xf numFmtId="0" fontId="5" fillId="0" borderId="15" xfId="53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vertical="center"/>
      <protection/>
    </xf>
    <xf numFmtId="0" fontId="0" fillId="33" borderId="12" xfId="53" applyFont="1" applyFill="1" applyBorder="1" applyAlignment="1">
      <alignment vertical="center"/>
      <protection/>
    </xf>
    <xf numFmtId="171" fontId="0" fillId="0" borderId="12" xfId="53" applyNumberFormat="1" applyFont="1" applyFill="1" applyBorder="1" applyAlignment="1">
      <alignment horizontal="center" vertical="center" wrapText="1"/>
      <protection/>
    </xf>
    <xf numFmtId="171" fontId="3" fillId="0" borderId="12" xfId="53" applyNumberFormat="1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vertical="center"/>
      <protection/>
    </xf>
    <xf numFmtId="0" fontId="0" fillId="0" borderId="12" xfId="53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vertical="center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vertical="center"/>
      <protection/>
    </xf>
    <xf numFmtId="0" fontId="0" fillId="0" borderId="12" xfId="53" applyFont="1" applyFill="1" applyBorder="1" applyAlignment="1">
      <alignment horizontal="center" vertical="center"/>
      <protection/>
    </xf>
    <xf numFmtId="171" fontId="0" fillId="0" borderId="12" xfId="53" applyNumberFormat="1" applyFont="1" applyFill="1" applyBorder="1" applyAlignment="1">
      <alignment horizontal="center" vertical="center" wrapText="1"/>
      <protection/>
    </xf>
    <xf numFmtId="3" fontId="0" fillId="0" borderId="12" xfId="53" applyNumberFormat="1" applyFont="1" applyFill="1" applyBorder="1" applyAlignment="1">
      <alignment horizontal="center" vertical="center" wrapText="1"/>
      <protection/>
    </xf>
    <xf numFmtId="49" fontId="0" fillId="0" borderId="12" xfId="53" applyNumberFormat="1" applyFont="1" applyFill="1" applyBorder="1" applyAlignment="1">
      <alignment horizontal="center" vertical="center" wrapText="1"/>
      <protection/>
    </xf>
    <xf numFmtId="172" fontId="0" fillId="0" borderId="12" xfId="53" applyNumberFormat="1" applyFont="1" applyFill="1" applyBorder="1" applyAlignment="1">
      <alignment horizontal="center" vertical="center" wrapText="1"/>
      <protection/>
    </xf>
    <xf numFmtId="0" fontId="0" fillId="0" borderId="18" xfId="53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3" fontId="0" fillId="0" borderId="18" xfId="53" applyNumberFormat="1" applyFont="1" applyFill="1" applyBorder="1" applyAlignment="1">
      <alignment horizontal="center" vertical="center" wrapText="1"/>
      <protection/>
    </xf>
    <xf numFmtId="0" fontId="0" fillId="0" borderId="18" xfId="53" applyFont="1" applyFill="1" applyBorder="1" applyAlignment="1">
      <alignment horizontal="center" vertical="center"/>
      <protection/>
    </xf>
    <xf numFmtId="0" fontId="0" fillId="0" borderId="24" xfId="53" applyFont="1" applyFill="1" applyBorder="1" applyAlignment="1">
      <alignment horizontal="center" vertical="center" wrapText="1"/>
      <protection/>
    </xf>
    <xf numFmtId="3" fontId="0" fillId="0" borderId="18" xfId="55" applyNumberFormat="1" applyFont="1" applyFill="1" applyBorder="1" applyAlignment="1">
      <alignment horizontal="center" vertical="center" wrapText="1"/>
      <protection/>
    </xf>
    <xf numFmtId="171" fontId="3" fillId="0" borderId="24" xfId="53" applyNumberFormat="1" applyFont="1" applyFill="1" applyBorder="1" applyAlignment="1">
      <alignment horizontal="center" vertical="center" wrapText="1"/>
      <protection/>
    </xf>
    <xf numFmtId="0" fontId="0" fillId="0" borderId="24" xfId="53" applyFont="1" applyFill="1" applyBorder="1" applyAlignment="1">
      <alignment vertical="center"/>
      <protection/>
    </xf>
    <xf numFmtId="0" fontId="3" fillId="0" borderId="24" xfId="53" applyFont="1" applyFill="1" applyBorder="1" applyAlignment="1">
      <alignment horizontal="center" vertical="center"/>
      <protection/>
    </xf>
    <xf numFmtId="0" fontId="0" fillId="0" borderId="18" xfId="53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53" applyFont="1" applyFill="1" applyBorder="1" applyAlignment="1">
      <alignment horizontal="center" vertical="center" wrapText="1"/>
      <protection/>
    </xf>
    <xf numFmtId="3" fontId="0" fillId="0" borderId="15" xfId="53" applyNumberFormat="1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/>
      <protection/>
    </xf>
    <xf numFmtId="3" fontId="0" fillId="0" borderId="15" xfId="55" applyNumberFormat="1" applyFont="1" applyFill="1" applyBorder="1" applyAlignment="1">
      <alignment horizontal="center" vertical="center" wrapText="1"/>
      <protection/>
    </xf>
    <xf numFmtId="171" fontId="3" fillId="0" borderId="15" xfId="53" applyNumberFormat="1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0" fillId="0" borderId="20" xfId="53" applyFont="1" applyFill="1" applyBorder="1" applyAlignment="1">
      <alignment horizontal="center" vertical="center"/>
      <protection/>
    </xf>
    <xf numFmtId="0" fontId="0" fillId="0" borderId="20" xfId="53" applyFont="1" applyFill="1" applyBorder="1" applyAlignment="1">
      <alignment vertical="center"/>
      <protection/>
    </xf>
    <xf numFmtId="0" fontId="0" fillId="0" borderId="20" xfId="53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center" vertical="center"/>
      <protection/>
    </xf>
    <xf numFmtId="0" fontId="0" fillId="0" borderId="20" xfId="53" applyFont="1" applyFill="1" applyBorder="1" applyAlignment="1">
      <alignment horizontal="center" vertical="center" wrapText="1"/>
      <protection/>
    </xf>
    <xf numFmtId="0" fontId="0" fillId="0" borderId="20" xfId="53" applyFont="1" applyFill="1" applyBorder="1" applyAlignment="1">
      <alignment horizontal="center" vertical="center"/>
      <protection/>
    </xf>
    <xf numFmtId="0" fontId="0" fillId="0" borderId="18" xfId="53" applyFont="1" applyFill="1" applyBorder="1" applyAlignment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172" fontId="0" fillId="0" borderId="0" xfId="53" applyNumberFormat="1" applyFont="1" applyFill="1" applyAlignment="1">
      <alignment horizontal="center" vertical="center" wrapText="1"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4" fillId="0" borderId="0" xfId="56" applyFont="1">
      <alignment/>
      <protection/>
    </xf>
    <xf numFmtId="0" fontId="12" fillId="34" borderId="15" xfId="56" applyFont="1" applyFill="1" applyBorder="1" applyAlignment="1">
      <alignment horizontal="center" vertical="center"/>
      <protection/>
    </xf>
    <xf numFmtId="0" fontId="12" fillId="34" borderId="15" xfId="56" applyFont="1" applyFill="1" applyBorder="1" applyAlignment="1">
      <alignment horizontal="center" vertical="center" wrapText="1"/>
      <protection/>
    </xf>
    <xf numFmtId="49" fontId="0" fillId="0" borderId="15" xfId="0" applyNumberFormat="1" applyFont="1" applyFill="1" applyBorder="1" applyAlignment="1">
      <alignment horizontal="center" vertical="center"/>
    </xf>
    <xf numFmtId="0" fontId="3" fillId="0" borderId="0" xfId="53" applyFont="1">
      <alignment/>
      <protection/>
    </xf>
    <xf numFmtId="0" fontId="0" fillId="0" borderId="0" xfId="54" applyFont="1">
      <alignment/>
      <protection/>
    </xf>
    <xf numFmtId="0" fontId="3" fillId="33" borderId="12" xfId="54" applyFont="1" applyFill="1" applyBorder="1" applyAlignment="1">
      <alignment horizontal="center" vertical="center"/>
      <protection/>
    </xf>
    <xf numFmtId="0" fontId="0" fillId="0" borderId="12" xfId="54" applyFont="1" applyBorder="1" applyAlignment="1">
      <alignment horizontal="center" vertical="center"/>
      <protection/>
    </xf>
    <xf numFmtId="0" fontId="0" fillId="0" borderId="12" xfId="54" applyFont="1" applyBorder="1" applyAlignment="1">
      <alignment vertical="center" wrapText="1"/>
      <protection/>
    </xf>
    <xf numFmtId="0" fontId="3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 vertical="center"/>
      <protection/>
    </xf>
    <xf numFmtId="164" fontId="3" fillId="0" borderId="15" xfId="65" applyFont="1" applyFill="1" applyBorder="1" applyAlignment="1" applyProtection="1">
      <alignment horizontal="center" vertical="center"/>
      <protection/>
    </xf>
    <xf numFmtId="165" fontId="0" fillId="0" borderId="15" xfId="0" applyNumberFormat="1" applyFill="1" applyBorder="1" applyAlignment="1">
      <alignment/>
    </xf>
    <xf numFmtId="3" fontId="0" fillId="0" borderId="15" xfId="53" applyNumberFormat="1" applyFont="1" applyFill="1" applyBorder="1" applyAlignment="1">
      <alignment horizontal="center" vertical="center"/>
      <protection/>
    </xf>
    <xf numFmtId="164" fontId="0" fillId="0" borderId="15" xfId="65" applyFill="1" applyBorder="1" applyAlignment="1">
      <alignment horizontal="center" vertical="center" wrapText="1"/>
    </xf>
    <xf numFmtId="0" fontId="10" fillId="0" borderId="12" xfId="52" applyFont="1" applyFill="1" applyBorder="1" applyAlignment="1">
      <alignment horizontal="center" vertical="center"/>
      <protection/>
    </xf>
    <xf numFmtId="165" fontId="3" fillId="33" borderId="14" xfId="52" applyNumberFormat="1" applyFont="1" applyFill="1" applyBorder="1" applyAlignment="1">
      <alignment horizontal="center" vertical="center" wrapText="1"/>
      <protection/>
    </xf>
    <xf numFmtId="164" fontId="0" fillId="0" borderId="14" xfId="67" applyFont="1" applyFill="1" applyBorder="1" applyAlignment="1" applyProtection="1">
      <alignment horizontal="center" vertical="center"/>
      <protection/>
    </xf>
    <xf numFmtId="164" fontId="0" fillId="0" borderId="14" xfId="69" applyFont="1" applyFill="1" applyBorder="1" applyAlignment="1" applyProtection="1">
      <alignment horizontal="center" vertical="center"/>
      <protection/>
    </xf>
    <xf numFmtId="164" fontId="10" fillId="0" borderId="14" xfId="52" applyNumberFormat="1" applyFont="1" applyFill="1" applyBorder="1" applyAlignment="1">
      <alignment horizontal="center" vertical="center"/>
      <protection/>
    </xf>
    <xf numFmtId="0" fontId="3" fillId="34" borderId="15" xfId="52" applyFont="1" applyFill="1" applyBorder="1" applyAlignment="1">
      <alignment horizontal="center" vertical="center" wrapText="1"/>
      <protection/>
    </xf>
    <xf numFmtId="0" fontId="0" fillId="0" borderId="15" xfId="52" applyFont="1" applyFill="1" applyBorder="1" applyAlignment="1">
      <alignment horizontal="left" vertical="center"/>
      <protection/>
    </xf>
    <xf numFmtId="0" fontId="0" fillId="0" borderId="15" xfId="52" applyFont="1" applyFill="1" applyBorder="1" applyAlignment="1">
      <alignment horizontal="left" vertical="center"/>
      <protection/>
    </xf>
    <xf numFmtId="164" fontId="0" fillId="0" borderId="14" xfId="67" applyFont="1" applyFill="1" applyBorder="1" applyAlignment="1" applyProtection="1">
      <alignment horizontal="center" vertical="center"/>
      <protection/>
    </xf>
    <xf numFmtId="164" fontId="0" fillId="0" borderId="15" xfId="52" applyNumberFormat="1" applyFont="1" applyFill="1" applyBorder="1" applyAlignment="1">
      <alignment horizontal="left" vertical="center"/>
      <protection/>
    </xf>
    <xf numFmtId="0" fontId="0" fillId="0" borderId="15" xfId="52" applyFont="1" applyFill="1" applyBorder="1" applyAlignment="1">
      <alignment horizontal="left" vertical="center" wrapText="1"/>
      <protection/>
    </xf>
    <xf numFmtId="164" fontId="0" fillId="0" borderId="15" xfId="52" applyNumberFormat="1" applyFont="1" applyFill="1" applyBorder="1" applyAlignment="1">
      <alignment horizontal="left" vertical="center" wrapText="1"/>
      <protection/>
    </xf>
    <xf numFmtId="165" fontId="0" fillId="0" borderId="15" xfId="0" applyNumberFormat="1" applyFont="1" applyFill="1" applyBorder="1" applyAlignment="1">
      <alignment vertical="center" wrapText="1"/>
    </xf>
    <xf numFmtId="0" fontId="0" fillId="0" borderId="15" xfId="53" applyFont="1" applyBorder="1" applyAlignment="1">
      <alignment horizontal="center" vertical="center" wrapText="1"/>
      <protection/>
    </xf>
    <xf numFmtId="49" fontId="0" fillId="0" borderId="15" xfId="53" applyNumberFormat="1" applyFont="1" applyBorder="1" applyAlignment="1">
      <alignment horizontal="center" vertical="center" wrapText="1"/>
      <protection/>
    </xf>
    <xf numFmtId="164" fontId="0" fillId="0" borderId="12" xfId="69" applyFont="1" applyFill="1" applyBorder="1" applyAlignment="1" applyProtection="1">
      <alignment horizontal="center" vertical="center" wrapText="1"/>
      <protection/>
    </xf>
    <xf numFmtId="0" fontId="0" fillId="36" borderId="1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3" fontId="0" fillId="0" borderId="17" xfId="0" applyNumberFormat="1" applyFont="1" applyFill="1" applyBorder="1" applyAlignment="1">
      <alignment horizontal="center" vertical="center" wrapText="1"/>
    </xf>
    <xf numFmtId="164" fontId="0" fillId="0" borderId="15" xfId="65" applyFont="1" applyFill="1" applyBorder="1" applyAlignment="1" applyProtection="1">
      <alignment horizontal="center" vertical="center" wrapText="1"/>
      <protection/>
    </xf>
    <xf numFmtId="164" fontId="0" fillId="0" borderId="15" xfId="65" applyFont="1" applyFill="1" applyBorder="1" applyAlignment="1">
      <alignment horizontal="center" vertical="center" wrapText="1"/>
    </xf>
    <xf numFmtId="43" fontId="0" fillId="0" borderId="15" xfId="0" applyNumberFormat="1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1" fontId="0" fillId="0" borderId="15" xfId="0" applyNumberFormat="1" applyFont="1" applyFill="1" applyBorder="1" applyAlignment="1">
      <alignment horizontal="center" vertical="center" wrapText="1"/>
    </xf>
    <xf numFmtId="17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14" fontId="0" fillId="36" borderId="15" xfId="0" applyNumberFormat="1" applyFont="1" applyFill="1" applyBorder="1" applyAlignment="1">
      <alignment horizontal="center" vertical="center" wrapText="1"/>
    </xf>
    <xf numFmtId="4" fontId="0" fillId="36" borderId="15" xfId="0" applyNumberFormat="1" applyFont="1" applyFill="1" applyBorder="1" applyAlignment="1">
      <alignment horizontal="center" vertical="center" wrapText="1"/>
    </xf>
    <xf numFmtId="0" fontId="0" fillId="36" borderId="15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164" fontId="0" fillId="0" borderId="14" xfId="69" applyFont="1" applyFill="1" applyBorder="1" applyAlignment="1" applyProtection="1">
      <alignment horizontal="center" vertical="center" wrapText="1"/>
      <protection/>
    </xf>
    <xf numFmtId="0" fontId="0" fillId="34" borderId="30" xfId="0" applyFont="1" applyFill="1" applyBorder="1" applyAlignment="1">
      <alignment/>
    </xf>
    <xf numFmtId="0" fontId="0" fillId="0" borderId="12" xfId="0" applyFill="1" applyBorder="1" applyAlignment="1">
      <alignment vertical="center" wrapText="1"/>
    </xf>
    <xf numFmtId="164" fontId="0" fillId="0" borderId="12" xfId="65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/>
    </xf>
    <xf numFmtId="0" fontId="0" fillId="0" borderId="12" xfId="54" applyFont="1" applyBorder="1" applyAlignment="1">
      <alignment horizontal="center" vertical="center" wrapText="1"/>
      <protection/>
    </xf>
    <xf numFmtId="166" fontId="0" fillId="0" borderId="12" xfId="54" applyNumberFormat="1" applyFont="1" applyFill="1" applyBorder="1" applyAlignment="1">
      <alignment horizontal="center" vertical="center"/>
      <protection/>
    </xf>
    <xf numFmtId="49" fontId="0" fillId="0" borderId="15" xfId="53" applyNumberFormat="1" applyFont="1" applyFill="1" applyBorder="1" applyAlignment="1">
      <alignment vertical="center"/>
      <protection/>
    </xf>
    <xf numFmtId="164" fontId="0" fillId="36" borderId="15" xfId="65" applyFill="1" applyBorder="1" applyAlignment="1">
      <alignment vertical="center" wrapText="1"/>
    </xf>
    <xf numFmtId="0" fontId="0" fillId="0" borderId="12" xfId="53" applyFont="1" applyFill="1" applyBorder="1" applyAlignment="1">
      <alignment horizontal="left" vertical="center" wrapText="1"/>
      <protection/>
    </xf>
    <xf numFmtId="167" fontId="0" fillId="0" borderId="15" xfId="65" applyNumberFormat="1" applyFont="1" applyFill="1" applyBorder="1" applyAlignment="1" applyProtection="1">
      <alignment horizontal="right" vertical="center"/>
      <protection/>
    </xf>
    <xf numFmtId="167" fontId="0" fillId="0" borderId="15" xfId="65" applyNumberFormat="1" applyFont="1" applyFill="1" applyBorder="1" applyAlignment="1" applyProtection="1">
      <alignment horizontal="right" vertical="center" wrapText="1"/>
      <protection/>
    </xf>
    <xf numFmtId="164" fontId="3" fillId="0" borderId="12" xfId="65" applyFont="1" applyFill="1" applyBorder="1" applyAlignment="1" applyProtection="1">
      <alignment horizontal="center" vertical="center" wrapText="1"/>
      <protection/>
    </xf>
    <xf numFmtId="0" fontId="0" fillId="0" borderId="17" xfId="53" applyFont="1" applyFill="1" applyBorder="1" applyAlignment="1">
      <alignment horizontal="center" vertical="center"/>
      <protection/>
    </xf>
    <xf numFmtId="0" fontId="0" fillId="0" borderId="17" xfId="53" applyFont="1" applyFill="1" applyBorder="1" applyAlignment="1">
      <alignment horizontal="center" vertical="center" wrapText="1"/>
      <protection/>
    </xf>
    <xf numFmtId="3" fontId="0" fillId="0" borderId="13" xfId="53" applyNumberFormat="1" applyFont="1" applyFill="1" applyBorder="1" applyAlignment="1">
      <alignment horizontal="center" vertical="center" wrapText="1"/>
      <protection/>
    </xf>
    <xf numFmtId="164" fontId="0" fillId="0" borderId="15" xfId="65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164" fontId="0" fillId="0" borderId="15" xfId="65" applyFont="1" applyFill="1" applyBorder="1" applyAlignment="1">
      <alignment horizontal="right" vertical="center" wrapText="1"/>
    </xf>
    <xf numFmtId="49" fontId="0" fillId="0" borderId="15" xfId="53" applyNumberFormat="1" applyFont="1" applyFill="1" applyBorder="1" applyAlignment="1">
      <alignment vertical="center" wrapText="1"/>
      <protection/>
    </xf>
    <xf numFmtId="164" fontId="0" fillId="0" borderId="12" xfId="65" applyFont="1" applyFill="1" applyBorder="1" applyAlignment="1" applyProtection="1">
      <alignment horizontal="right" vertical="center" wrapText="1"/>
      <protection/>
    </xf>
    <xf numFmtId="164" fontId="0" fillId="0" borderId="12" xfId="65" applyFont="1" applyFill="1" applyBorder="1" applyAlignment="1" applyProtection="1">
      <alignment horizontal="center" vertical="center" wrapText="1"/>
      <protection/>
    </xf>
    <xf numFmtId="164" fontId="0" fillId="0" borderId="15" xfId="65" applyFont="1" applyFill="1" applyBorder="1" applyAlignment="1" applyProtection="1">
      <alignment horizontal="center" vertical="center"/>
      <protection/>
    </xf>
    <xf numFmtId="164" fontId="3" fillId="0" borderId="31" xfId="65" applyFont="1" applyFill="1" applyBorder="1" applyAlignment="1" applyProtection="1">
      <alignment horizontal="center" vertical="center" wrapText="1"/>
      <protection/>
    </xf>
    <xf numFmtId="164" fontId="3" fillId="0" borderId="32" xfId="65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53" applyFont="1" applyFill="1" applyBorder="1">
      <alignment/>
      <protection/>
    </xf>
    <xf numFmtId="164" fontId="0" fillId="0" borderId="28" xfId="65" applyFill="1" applyBorder="1" applyAlignment="1">
      <alignment/>
    </xf>
    <xf numFmtId="0" fontId="0" fillId="0" borderId="33" xfId="53" applyFont="1" applyFill="1" applyBorder="1">
      <alignment/>
      <protection/>
    </xf>
    <xf numFmtId="0" fontId="0" fillId="0" borderId="33" xfId="53" applyFont="1" applyFill="1" applyBorder="1" applyAlignment="1">
      <alignment horizontal="center" vertical="center"/>
      <protection/>
    </xf>
    <xf numFmtId="164" fontId="0" fillId="0" borderId="33" xfId="65" applyFill="1" applyBorder="1" applyAlignment="1">
      <alignment/>
    </xf>
    <xf numFmtId="0" fontId="5" fillId="0" borderId="15" xfId="53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164" fontId="3" fillId="0" borderId="18" xfId="69" applyFont="1" applyFill="1" applyBorder="1" applyAlignment="1" applyProtection="1">
      <alignment horizontal="right" vertical="center" wrapText="1"/>
      <protection/>
    </xf>
    <xf numFmtId="164" fontId="7" fillId="0" borderId="13" xfId="69" applyFont="1" applyFill="1" applyBorder="1" applyAlignment="1" applyProtection="1">
      <alignment horizontal="right" vertical="center" wrapText="1"/>
      <protection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164" fontId="0" fillId="0" borderId="15" xfId="65" applyBorder="1" applyAlignment="1">
      <alignment/>
    </xf>
    <xf numFmtId="164" fontId="3" fillId="0" borderId="20" xfId="65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2" xfId="55" applyNumberFormat="1" applyFont="1" applyFill="1" applyBorder="1" applyAlignment="1">
      <alignment horizontal="center" vertical="center"/>
      <protection/>
    </xf>
    <xf numFmtId="164" fontId="3" fillId="0" borderId="12" xfId="65" applyFont="1" applyFill="1" applyBorder="1" applyAlignment="1">
      <alignment horizontal="center" vertical="center" wrapText="1"/>
    </xf>
    <xf numFmtId="164" fontId="3" fillId="0" borderId="26" xfId="65" applyFont="1" applyFill="1" applyBorder="1" applyAlignment="1" applyProtection="1">
      <alignment horizontal="center" vertical="center" wrapText="1"/>
      <protection/>
    </xf>
    <xf numFmtId="164" fontId="0" fillId="0" borderId="15" xfId="65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64" fontId="0" fillId="0" borderId="15" xfId="65" applyFont="1" applyFill="1" applyBorder="1" applyAlignment="1">
      <alignment horizontal="center" vertical="center"/>
    </xf>
    <xf numFmtId="164" fontId="0" fillId="0" borderId="15" xfId="65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15" xfId="65" applyFont="1" applyFill="1" applyBorder="1" applyAlignment="1" applyProtection="1">
      <alignment horizontal="center" vertical="center"/>
      <protection/>
    </xf>
    <xf numFmtId="165" fontId="0" fillId="0" borderId="15" xfId="0" applyNumberFormat="1" applyFont="1" applyFill="1" applyBorder="1" applyAlignment="1">
      <alignment horizontal="left" vertical="center" wrapText="1"/>
    </xf>
    <xf numFmtId="0" fontId="0" fillId="0" borderId="15" xfId="56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vertical="center" wrapText="1"/>
    </xf>
    <xf numFmtId="49" fontId="0" fillId="0" borderId="15" xfId="56" applyNumberFormat="1" applyFont="1" applyFill="1" applyBorder="1" applyAlignment="1">
      <alignment horizontal="center" vertical="center"/>
      <protection/>
    </xf>
    <xf numFmtId="0" fontId="0" fillId="0" borderId="0" xfId="56" applyFont="1" applyFill="1">
      <alignment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64" fontId="0" fillId="0" borderId="12" xfId="65" applyFont="1" applyFill="1" applyBorder="1" applyAlignment="1" applyProtection="1">
      <alignment horizontal="right" vertical="center"/>
      <protection/>
    </xf>
    <xf numFmtId="165" fontId="0" fillId="0" borderId="12" xfId="0" applyNumberFormat="1" applyFont="1" applyFill="1" applyBorder="1" applyAlignment="1">
      <alignment horizontal="right" vertical="center" wrapText="1"/>
    </xf>
    <xf numFmtId="164" fontId="0" fillId="0" borderId="15" xfId="65" applyFill="1" applyBorder="1" applyAlignment="1">
      <alignment horizontal="center" vertical="center"/>
    </xf>
    <xf numFmtId="164" fontId="0" fillId="0" borderId="12" xfId="65" applyFont="1" applyFill="1" applyBorder="1" applyAlignment="1" applyProtection="1">
      <alignment vertical="center"/>
      <protection/>
    </xf>
    <xf numFmtId="164" fontId="0" fillId="0" borderId="18" xfId="65" applyFont="1" applyFill="1" applyBorder="1" applyAlignment="1" applyProtection="1">
      <alignment vertical="center"/>
      <protection/>
    </xf>
    <xf numFmtId="164" fontId="0" fillId="0" borderId="12" xfId="65" applyFont="1" applyFill="1" applyBorder="1" applyAlignment="1" applyProtection="1">
      <alignment horizontal="center" vertical="center"/>
      <protection/>
    </xf>
    <xf numFmtId="164" fontId="0" fillId="0" borderId="20" xfId="65" applyFill="1" applyBorder="1" applyAlignment="1">
      <alignment vertical="center"/>
    </xf>
    <xf numFmtId="164" fontId="0" fillId="0" borderId="24" xfId="65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165" fontId="0" fillId="0" borderId="13" xfId="0" applyNumberFormat="1" applyFont="1" applyFill="1" applyBorder="1" applyAlignment="1">
      <alignment vertical="center"/>
    </xf>
    <xf numFmtId="164" fontId="0" fillId="0" borderId="24" xfId="65" applyFont="1" applyFill="1" applyBorder="1" applyAlignment="1" applyProtection="1">
      <alignment vertical="center"/>
      <protection/>
    </xf>
    <xf numFmtId="164" fontId="0" fillId="0" borderId="15" xfId="65" applyFont="1" applyFill="1" applyBorder="1" applyAlignment="1" applyProtection="1">
      <alignment horizontal="right" vertical="center" wrapText="1"/>
      <protection/>
    </xf>
    <xf numFmtId="165" fontId="0" fillId="0" borderId="15" xfId="65" applyNumberFormat="1" applyFont="1" applyFill="1" applyBorder="1" applyAlignment="1" applyProtection="1">
      <alignment vertical="center"/>
      <protection/>
    </xf>
    <xf numFmtId="165" fontId="3" fillId="0" borderId="15" xfId="0" applyNumberFormat="1" applyFont="1" applyFill="1" applyBorder="1" applyAlignment="1">
      <alignment horizontal="right" vertical="center"/>
    </xf>
    <xf numFmtId="0" fontId="0" fillId="0" borderId="15" xfId="53" applyFont="1" applyBorder="1" applyAlignment="1">
      <alignment horizontal="center" vertical="center"/>
      <protection/>
    </xf>
    <xf numFmtId="164" fontId="0" fillId="0" borderId="0" xfId="65" applyFont="1" applyFill="1" applyBorder="1" applyAlignment="1" applyProtection="1">
      <alignment horizontal="right"/>
      <protection/>
    </xf>
    <xf numFmtId="164" fontId="0" fillId="34" borderId="12" xfId="65" applyFont="1" applyFill="1" applyBorder="1" applyAlignment="1" applyProtection="1">
      <alignment vertical="center" wrapText="1"/>
      <protection/>
    </xf>
    <xf numFmtId="164" fontId="0" fillId="0" borderId="12" xfId="65" applyFont="1" applyFill="1" applyBorder="1" applyAlignment="1" applyProtection="1">
      <alignment vertical="center" wrapText="1"/>
      <protection/>
    </xf>
    <xf numFmtId="164" fontId="0" fillId="0" borderId="13" xfId="65" applyFont="1" applyFill="1" applyBorder="1" applyAlignment="1" applyProtection="1">
      <alignment vertical="center" wrapText="1"/>
      <protection/>
    </xf>
    <xf numFmtId="167" fontId="0" fillId="0" borderId="13" xfId="65" applyNumberFormat="1" applyFont="1" applyFill="1" applyBorder="1" applyAlignment="1" applyProtection="1">
      <alignment horizontal="right" vertical="center" wrapText="1"/>
      <protection/>
    </xf>
    <xf numFmtId="164" fontId="0" fillId="0" borderId="13" xfId="65" applyFont="1" applyFill="1" applyBorder="1" applyAlignment="1" applyProtection="1">
      <alignment horizontal="right" vertical="center"/>
      <protection/>
    </xf>
    <xf numFmtId="167" fontId="0" fillId="0" borderId="20" xfId="65" applyNumberFormat="1" applyFont="1" applyFill="1" applyBorder="1" applyAlignment="1" applyProtection="1">
      <alignment horizontal="right" vertical="center" wrapText="1"/>
      <protection/>
    </xf>
    <xf numFmtId="164" fontId="0" fillId="0" borderId="17" xfId="65" applyFont="1" applyFill="1" applyBorder="1" applyAlignment="1">
      <alignment vertical="center" wrapText="1"/>
    </xf>
    <xf numFmtId="49" fontId="0" fillId="0" borderId="17" xfId="53" applyNumberFormat="1" applyFont="1" applyFill="1" applyBorder="1" applyAlignment="1">
      <alignment horizontal="center" vertical="center"/>
      <protection/>
    </xf>
    <xf numFmtId="49" fontId="0" fillId="0" borderId="15" xfId="53" applyNumberFormat="1" applyFont="1" applyFill="1" applyBorder="1" applyAlignment="1">
      <alignment horizontal="center" vertical="center"/>
      <protection/>
    </xf>
    <xf numFmtId="0" fontId="0" fillId="0" borderId="15" xfId="53" applyFont="1" applyFill="1" applyBorder="1" applyAlignment="1">
      <alignment horizontal="center"/>
      <protection/>
    </xf>
    <xf numFmtId="0" fontId="0" fillId="0" borderId="15" xfId="53" applyFont="1" applyFill="1" applyBorder="1" applyAlignment="1">
      <alignment vertical="center" wrapText="1"/>
      <protection/>
    </xf>
    <xf numFmtId="164" fontId="0" fillId="0" borderId="17" xfId="65" applyFont="1" applyFill="1" applyBorder="1" applyAlignment="1">
      <alignment horizontal="center" vertical="center" wrapText="1"/>
    </xf>
    <xf numFmtId="164" fontId="0" fillId="36" borderId="15" xfId="65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13" xfId="65" applyFont="1" applyFill="1" applyBorder="1" applyAlignment="1">
      <alignment horizontal="right" vertical="center" wrapText="1"/>
    </xf>
    <xf numFmtId="164" fontId="0" fillId="0" borderId="12" xfId="65" applyFont="1" applyFill="1" applyBorder="1" applyAlignment="1">
      <alignment horizontal="right" vertical="center" wrapText="1"/>
    </xf>
    <xf numFmtId="164" fontId="0" fillId="0" borderId="12" xfId="65" applyFont="1" applyFill="1" applyBorder="1" applyAlignment="1">
      <alignment vertical="center" wrapText="1"/>
    </xf>
    <xf numFmtId="164" fontId="0" fillId="0" borderId="13" xfId="65" applyFont="1" applyFill="1" applyBorder="1" applyAlignment="1">
      <alignment vertical="center" wrapText="1"/>
    </xf>
    <xf numFmtId="164" fontId="0" fillId="0" borderId="17" xfId="65" applyFont="1" applyFill="1" applyBorder="1" applyAlignment="1">
      <alignment horizontal="right" vertical="center" wrapText="1"/>
    </xf>
    <xf numFmtId="164" fontId="0" fillId="0" borderId="12" xfId="65" applyFont="1" applyFill="1" applyBorder="1" applyAlignment="1">
      <alignment horizontal="center" vertical="center" wrapText="1"/>
    </xf>
    <xf numFmtId="164" fontId="0" fillId="0" borderId="13" xfId="65" applyFont="1" applyFill="1" applyBorder="1" applyAlignment="1">
      <alignment horizontal="center" vertical="center" wrapText="1"/>
    </xf>
    <xf numFmtId="167" fontId="0" fillId="0" borderId="13" xfId="65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vertical="center" wrapText="1"/>
    </xf>
    <xf numFmtId="164" fontId="3" fillId="34" borderId="12" xfId="65" applyFont="1" applyFill="1" applyBorder="1" applyAlignment="1" applyProtection="1">
      <alignment horizontal="left" vertical="center" wrapText="1"/>
      <protection/>
    </xf>
    <xf numFmtId="0" fontId="3" fillId="35" borderId="34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164" fontId="3" fillId="0" borderId="36" xfId="65" applyFont="1" applyFill="1" applyBorder="1" applyAlignment="1" applyProtection="1">
      <alignment horizontal="center" vertical="center" wrapText="1"/>
      <protection/>
    </xf>
    <xf numFmtId="164" fontId="3" fillId="0" borderId="37" xfId="65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53" applyFont="1" applyFill="1" applyBorder="1" applyAlignment="1">
      <alignment horizontal="center" vertical="center" wrapText="1"/>
      <protection/>
    </xf>
    <xf numFmtId="0" fontId="4" fillId="35" borderId="12" xfId="53" applyFont="1" applyFill="1" applyBorder="1" applyAlignment="1">
      <alignment horizontal="center" vertical="center" wrapText="1"/>
      <protection/>
    </xf>
    <xf numFmtId="0" fontId="3" fillId="35" borderId="12" xfId="53" applyFont="1" applyFill="1" applyBorder="1" applyAlignment="1">
      <alignment horizontal="center" wrapText="1"/>
      <protection/>
    </xf>
    <xf numFmtId="0" fontId="3" fillId="34" borderId="15" xfId="53" applyFont="1" applyFill="1" applyBorder="1" applyAlignment="1">
      <alignment horizontal="left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38" xfId="53" applyFont="1" applyFill="1" applyBorder="1" applyAlignment="1">
      <alignment horizontal="center" vertical="center" wrapText="1"/>
      <protection/>
    </xf>
    <xf numFmtId="0" fontId="3" fillId="0" borderId="32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34" borderId="16" xfId="53" applyFont="1" applyFill="1" applyBorder="1" applyAlignment="1">
      <alignment horizontal="left" vertical="center" wrapText="1"/>
      <protection/>
    </xf>
    <xf numFmtId="0" fontId="3" fillId="34" borderId="39" xfId="53" applyFont="1" applyFill="1" applyBorder="1" applyAlignment="1">
      <alignment horizontal="left" vertical="center" wrapText="1"/>
      <protection/>
    </xf>
    <xf numFmtId="0" fontId="3" fillId="34" borderId="31" xfId="53" applyFont="1" applyFill="1" applyBorder="1" applyAlignment="1">
      <alignment horizontal="left" vertical="center" wrapText="1"/>
      <protection/>
    </xf>
    <xf numFmtId="0" fontId="3" fillId="34" borderId="14" xfId="53" applyFont="1" applyFill="1" applyBorder="1" applyAlignment="1">
      <alignment horizontal="left" vertical="center" wrapText="1"/>
      <protection/>
    </xf>
    <xf numFmtId="0" fontId="3" fillId="34" borderId="38" xfId="53" applyFont="1" applyFill="1" applyBorder="1" applyAlignment="1">
      <alignment horizontal="left" vertical="center" wrapText="1"/>
      <protection/>
    </xf>
    <xf numFmtId="0" fontId="3" fillId="34" borderId="32" xfId="53" applyFont="1" applyFill="1" applyBorder="1" applyAlignment="1">
      <alignment horizontal="left" vertical="center" wrapText="1"/>
      <protection/>
    </xf>
    <xf numFmtId="0" fontId="3" fillId="34" borderId="18" xfId="53" applyFont="1" applyFill="1" applyBorder="1" applyAlignment="1">
      <alignment horizontal="left" vertical="center" wrapText="1"/>
      <protection/>
    </xf>
    <xf numFmtId="0" fontId="3" fillId="0" borderId="15" xfId="53" applyFont="1" applyFill="1" applyBorder="1" applyAlignment="1">
      <alignment horizontal="center" wrapText="1"/>
      <protection/>
    </xf>
    <xf numFmtId="0" fontId="3" fillId="34" borderId="13" xfId="53" applyFont="1" applyFill="1" applyBorder="1" applyAlignment="1">
      <alignment horizontal="left" vertical="center" wrapText="1"/>
      <protection/>
    </xf>
    <xf numFmtId="0" fontId="3" fillId="34" borderId="24" xfId="53" applyFont="1" applyFill="1" applyBorder="1" applyAlignment="1">
      <alignment horizontal="left" vertical="center" wrapText="1"/>
      <protection/>
    </xf>
    <xf numFmtId="0" fontId="3" fillId="0" borderId="13" xfId="53" applyFont="1" applyFill="1" applyBorder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9" fillId="0" borderId="4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34" borderId="15" xfId="53" applyFont="1" applyFill="1" applyBorder="1" applyAlignment="1">
      <alignment horizontal="center" vertical="center"/>
      <protection/>
    </xf>
    <xf numFmtId="0" fontId="3" fillId="34" borderId="12" xfId="53" applyFont="1" applyFill="1" applyBorder="1" applyAlignment="1">
      <alignment horizontal="center" vertical="center"/>
      <protection/>
    </xf>
    <xf numFmtId="0" fontId="11" fillId="0" borderId="41" xfId="53" applyFont="1" applyFill="1" applyBorder="1" applyAlignment="1">
      <alignment horizontal="center" vertical="center" wrapText="1"/>
      <protection/>
    </xf>
    <xf numFmtId="0" fontId="11" fillId="0" borderId="42" xfId="53" applyFont="1" applyFill="1" applyBorder="1" applyAlignment="1">
      <alignment horizontal="center" vertical="center" wrapText="1"/>
      <protection/>
    </xf>
    <xf numFmtId="0" fontId="11" fillId="0" borderId="43" xfId="53" applyFont="1" applyFill="1" applyBorder="1" applyAlignment="1">
      <alignment horizontal="center" vertical="center" wrapText="1"/>
      <protection/>
    </xf>
    <xf numFmtId="0" fontId="3" fillId="34" borderId="13" xfId="53" applyFont="1" applyFill="1" applyBorder="1" applyAlignment="1">
      <alignment horizontal="center" vertical="center"/>
      <protection/>
    </xf>
    <xf numFmtId="0" fontId="3" fillId="0" borderId="18" xfId="53" applyFont="1" applyFill="1" applyBorder="1" applyAlignment="1">
      <alignment horizontal="center" vertical="center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3" fillId="37" borderId="12" xfId="53" applyFont="1" applyFill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10" fillId="0" borderId="12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24" xfId="52" applyFont="1" applyFill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11" fillId="0" borderId="15" xfId="53" applyFont="1" applyBorder="1" applyAlignment="1">
      <alignment horizontal="center" vertical="center"/>
      <protection/>
    </xf>
    <xf numFmtId="0" fontId="3" fillId="0" borderId="44" xfId="52" applyFont="1" applyFill="1" applyBorder="1" applyAlignment="1">
      <alignment horizontal="center" vertical="center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165" fontId="3" fillId="33" borderId="15" xfId="52" applyNumberFormat="1" applyFont="1" applyFill="1" applyBorder="1" applyAlignment="1">
      <alignment horizontal="center" vertical="center" wrapText="1"/>
      <protection/>
    </xf>
    <xf numFmtId="164" fontId="0" fillId="0" borderId="15" xfId="65" applyBorder="1" applyAlignment="1">
      <alignment horizontal="center" vertical="center"/>
    </xf>
    <xf numFmtId="0" fontId="0" fillId="0" borderId="29" xfId="53" applyFont="1" applyBorder="1" applyAlignment="1">
      <alignment horizontal="center" vertical="center"/>
      <protection/>
    </xf>
    <xf numFmtId="0" fontId="0" fillId="0" borderId="28" xfId="53" applyBorder="1" applyAlignment="1">
      <alignment horizontal="center" vertical="center"/>
      <protection/>
    </xf>
    <xf numFmtId="0" fontId="0" fillId="38" borderId="12" xfId="53" applyFont="1" applyFill="1" applyBorder="1" applyAlignment="1">
      <alignment horizontal="center" vertical="center" wrapText="1"/>
      <protection/>
    </xf>
    <xf numFmtId="0" fontId="0" fillId="38" borderId="12" xfId="0" applyFont="1" applyFill="1" applyBorder="1" applyAlignment="1">
      <alignment horizontal="center" vertical="center" wrapText="1"/>
    </xf>
    <xf numFmtId="0" fontId="0" fillId="38" borderId="12" xfId="53" applyFont="1" applyFill="1" applyBorder="1" applyAlignment="1">
      <alignment horizontal="center" vertical="center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4" xfId="55"/>
    <cellStyle name="Normalny 5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3" xfId="69"/>
    <cellStyle name="Walutowy 4" xfId="70"/>
    <cellStyle name="Zły" xfId="7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421875" style="219" customWidth="1"/>
    <col min="2" max="2" width="43.8515625" style="219" customWidth="1"/>
    <col min="3" max="3" width="14.57421875" style="219" customWidth="1"/>
    <col min="4" max="4" width="12.7109375" style="220" customWidth="1"/>
    <col min="5" max="5" width="10.421875" style="220" customWidth="1"/>
    <col min="6" max="6" width="19.28125" style="220" customWidth="1"/>
    <col min="7" max="7" width="15.7109375" style="219" customWidth="1"/>
    <col min="8" max="8" width="17.140625" style="220" customWidth="1"/>
    <col min="9" max="12" width="19.8515625" style="219" customWidth="1"/>
    <col min="13" max="16384" width="9.140625" style="219" customWidth="1"/>
  </cols>
  <sheetData>
    <row r="1" spans="1:7" ht="12.75">
      <c r="A1" s="218" t="s">
        <v>941</v>
      </c>
      <c r="G1" s="221"/>
    </row>
    <row r="3" spans="1:12" ht="72">
      <c r="A3" s="222" t="s">
        <v>927</v>
      </c>
      <c r="B3" s="222" t="s">
        <v>928</v>
      </c>
      <c r="C3" s="222" t="s">
        <v>929</v>
      </c>
      <c r="D3" s="222" t="s">
        <v>930</v>
      </c>
      <c r="E3" s="222" t="s">
        <v>931</v>
      </c>
      <c r="F3" s="223" t="s">
        <v>932</v>
      </c>
      <c r="G3" s="223" t="s">
        <v>933</v>
      </c>
      <c r="H3" s="223" t="s">
        <v>934</v>
      </c>
      <c r="I3" s="223" t="s">
        <v>1291</v>
      </c>
      <c r="J3" s="223" t="s">
        <v>935</v>
      </c>
      <c r="K3" s="223" t="s">
        <v>936</v>
      </c>
      <c r="L3" s="223" t="s">
        <v>937</v>
      </c>
    </row>
    <row r="4" spans="1:12" s="4" customFormat="1" ht="92.25" customHeight="1">
      <c r="A4" s="201">
        <v>1</v>
      </c>
      <c r="B4" s="58" t="s">
        <v>946</v>
      </c>
      <c r="C4" s="201" t="s">
        <v>947</v>
      </c>
      <c r="D4" s="224" t="s">
        <v>948</v>
      </c>
      <c r="E4" s="201" t="s">
        <v>949</v>
      </c>
      <c r="F4" s="331" t="s">
        <v>950</v>
      </c>
      <c r="G4" s="201">
        <v>120</v>
      </c>
      <c r="H4" s="201" t="s">
        <v>0</v>
      </c>
      <c r="I4" s="201" t="s">
        <v>0</v>
      </c>
      <c r="J4" s="201" t="s">
        <v>951</v>
      </c>
      <c r="K4" s="332">
        <v>137264286.13</v>
      </c>
      <c r="L4" s="56" t="s">
        <v>1201</v>
      </c>
    </row>
    <row r="5" spans="1:12" s="334" customFormat="1" ht="55.5" customHeight="1">
      <c r="A5" s="201">
        <v>2</v>
      </c>
      <c r="B5" s="58" t="s">
        <v>952</v>
      </c>
      <c r="C5" s="201" t="s">
        <v>953</v>
      </c>
      <c r="D5" s="224" t="s">
        <v>954</v>
      </c>
      <c r="E5" s="331" t="s">
        <v>955</v>
      </c>
      <c r="F5" s="272" t="s">
        <v>1061</v>
      </c>
      <c r="G5" s="201">
        <v>22</v>
      </c>
      <c r="H5" s="201" t="s">
        <v>0</v>
      </c>
      <c r="I5" s="201" t="s">
        <v>1</v>
      </c>
      <c r="J5" s="201" t="s">
        <v>956</v>
      </c>
      <c r="K5" s="333">
        <v>1335700</v>
      </c>
      <c r="L5" s="56" t="s">
        <v>1062</v>
      </c>
    </row>
    <row r="6" spans="1:12" s="334" customFormat="1" ht="91.5" customHeight="1">
      <c r="A6" s="201">
        <v>3</v>
      </c>
      <c r="B6" s="58" t="s">
        <v>957</v>
      </c>
      <c r="C6" s="56" t="s">
        <v>958</v>
      </c>
      <c r="D6" s="224" t="s">
        <v>959</v>
      </c>
      <c r="E6" s="56" t="s">
        <v>960</v>
      </c>
      <c r="F6" s="56" t="s">
        <v>1269</v>
      </c>
      <c r="G6" s="201">
        <v>31</v>
      </c>
      <c r="H6" s="201" t="s">
        <v>0</v>
      </c>
      <c r="I6" s="201" t="s">
        <v>1</v>
      </c>
      <c r="J6" s="201" t="s">
        <v>961</v>
      </c>
      <c r="K6" s="333">
        <v>2300000</v>
      </c>
      <c r="L6" s="56" t="s">
        <v>962</v>
      </c>
    </row>
    <row r="7" spans="1:12" s="334" customFormat="1" ht="66.75" customHeight="1">
      <c r="A7" s="201">
        <v>4</v>
      </c>
      <c r="B7" s="58" t="s">
        <v>963</v>
      </c>
      <c r="C7" s="201" t="s">
        <v>964</v>
      </c>
      <c r="D7" s="224" t="s">
        <v>965</v>
      </c>
      <c r="E7" s="224" t="s">
        <v>966</v>
      </c>
      <c r="F7" s="335" t="s">
        <v>967</v>
      </c>
      <c r="G7" s="201">
        <v>43</v>
      </c>
      <c r="H7" s="201" t="s">
        <v>0</v>
      </c>
      <c r="I7" s="201" t="s">
        <v>2</v>
      </c>
      <c r="J7" s="201" t="s">
        <v>956</v>
      </c>
      <c r="K7" s="201" t="s">
        <v>1037</v>
      </c>
      <c r="L7" s="201" t="s">
        <v>0</v>
      </c>
    </row>
    <row r="8" spans="1:12" s="336" customFormat="1" ht="71.25" customHeight="1">
      <c r="A8" s="201">
        <v>5</v>
      </c>
      <c r="B8" s="175" t="s">
        <v>968</v>
      </c>
      <c r="C8" s="201" t="s">
        <v>969</v>
      </c>
      <c r="D8" s="224" t="s">
        <v>970</v>
      </c>
      <c r="E8" s="335" t="s">
        <v>971</v>
      </c>
      <c r="F8" s="335" t="s">
        <v>1069</v>
      </c>
      <c r="G8" s="201">
        <v>40</v>
      </c>
      <c r="H8" s="201" t="s">
        <v>0</v>
      </c>
      <c r="I8" s="56" t="s">
        <v>1070</v>
      </c>
      <c r="J8" s="201" t="s">
        <v>972</v>
      </c>
      <c r="K8" s="333">
        <v>5972300</v>
      </c>
      <c r="L8" s="56" t="s">
        <v>973</v>
      </c>
    </row>
    <row r="9" spans="1:12" s="334" customFormat="1" ht="48" customHeight="1">
      <c r="A9" s="201">
        <v>6</v>
      </c>
      <c r="B9" s="175" t="s">
        <v>974</v>
      </c>
      <c r="C9" s="201" t="s">
        <v>975</v>
      </c>
      <c r="D9" s="201">
        <v>490028332</v>
      </c>
      <c r="E9" s="335" t="s">
        <v>976</v>
      </c>
      <c r="F9" s="224" t="s">
        <v>0</v>
      </c>
      <c r="G9" s="201" t="s">
        <v>0</v>
      </c>
      <c r="H9" s="201" t="s">
        <v>0</v>
      </c>
      <c r="I9" s="201" t="s">
        <v>0</v>
      </c>
      <c r="J9" s="201" t="s">
        <v>977</v>
      </c>
      <c r="K9" s="337" t="s">
        <v>0</v>
      </c>
      <c r="L9" s="201" t="s">
        <v>0</v>
      </c>
    </row>
    <row r="10" spans="1:12" s="4" customFormat="1" ht="34.5" customHeight="1">
      <c r="A10" s="201">
        <v>7</v>
      </c>
      <c r="B10" s="175" t="s">
        <v>978</v>
      </c>
      <c r="C10" s="201" t="s">
        <v>979</v>
      </c>
      <c r="D10" s="201">
        <v>120306000</v>
      </c>
      <c r="E10" s="224" t="s">
        <v>980</v>
      </c>
      <c r="F10" s="56" t="s">
        <v>3</v>
      </c>
      <c r="G10" s="201" t="s">
        <v>0</v>
      </c>
      <c r="H10" s="201" t="s">
        <v>0</v>
      </c>
      <c r="I10" s="56" t="s">
        <v>1</v>
      </c>
      <c r="J10" s="201" t="s">
        <v>981</v>
      </c>
      <c r="K10" s="307" t="s">
        <v>0</v>
      </c>
      <c r="L10" s="201" t="s">
        <v>0</v>
      </c>
    </row>
    <row r="11" spans="1:12" s="4" customFormat="1" ht="34.5" customHeight="1">
      <c r="A11" s="201">
        <v>8</v>
      </c>
      <c r="B11" s="58" t="s">
        <v>982</v>
      </c>
      <c r="C11" s="201" t="s">
        <v>983</v>
      </c>
      <c r="D11" s="331">
        <v>492826724</v>
      </c>
      <c r="E11" s="201" t="s">
        <v>1152</v>
      </c>
      <c r="F11" s="56" t="s">
        <v>3</v>
      </c>
      <c r="G11" s="201">
        <v>45</v>
      </c>
      <c r="H11" s="201">
        <v>332</v>
      </c>
      <c r="I11" s="201" t="s">
        <v>1</v>
      </c>
      <c r="J11" s="201" t="s">
        <v>985</v>
      </c>
      <c r="K11" s="333">
        <v>3016318.9</v>
      </c>
      <c r="L11" s="201" t="s">
        <v>0</v>
      </c>
    </row>
    <row r="12" spans="1:12" s="4" customFormat="1" ht="34.5" customHeight="1">
      <c r="A12" s="201">
        <v>9</v>
      </c>
      <c r="B12" s="58" t="s">
        <v>986</v>
      </c>
      <c r="C12" s="201" t="s">
        <v>987</v>
      </c>
      <c r="D12" s="224" t="s">
        <v>988</v>
      </c>
      <c r="E12" s="201" t="s">
        <v>984</v>
      </c>
      <c r="F12" s="56" t="s">
        <v>3</v>
      </c>
      <c r="G12" s="201" t="s">
        <v>0</v>
      </c>
      <c r="H12" s="201" t="s">
        <v>0</v>
      </c>
      <c r="I12" s="201" t="s">
        <v>1</v>
      </c>
      <c r="J12" s="201" t="s">
        <v>989</v>
      </c>
      <c r="K12" s="337" t="s">
        <v>0</v>
      </c>
      <c r="L12" s="56" t="s">
        <v>990</v>
      </c>
    </row>
    <row r="13" spans="1:12" s="4" customFormat="1" ht="42" customHeight="1">
      <c r="A13" s="201">
        <v>10</v>
      </c>
      <c r="B13" s="58" t="s">
        <v>991</v>
      </c>
      <c r="C13" s="201" t="s">
        <v>992</v>
      </c>
      <c r="D13" s="224" t="s">
        <v>993</v>
      </c>
      <c r="E13" s="56" t="s">
        <v>1109</v>
      </c>
      <c r="F13" s="56" t="s">
        <v>994</v>
      </c>
      <c r="G13" s="201">
        <v>70</v>
      </c>
      <c r="H13" s="201">
        <v>643</v>
      </c>
      <c r="I13" s="201" t="s">
        <v>1</v>
      </c>
      <c r="J13" s="201" t="s">
        <v>995</v>
      </c>
      <c r="K13" s="337">
        <v>6159996</v>
      </c>
      <c r="L13" s="201" t="s">
        <v>0</v>
      </c>
    </row>
    <row r="14" spans="1:12" s="4" customFormat="1" ht="43.5" customHeight="1">
      <c r="A14" s="201">
        <v>11</v>
      </c>
      <c r="B14" s="58" t="s">
        <v>1027</v>
      </c>
      <c r="C14" s="201" t="s">
        <v>996</v>
      </c>
      <c r="D14" s="224" t="s">
        <v>997</v>
      </c>
      <c r="E14" s="201" t="s">
        <v>984</v>
      </c>
      <c r="F14" s="201" t="s">
        <v>4</v>
      </c>
      <c r="G14" s="201" t="s">
        <v>0</v>
      </c>
      <c r="H14" s="201" t="s">
        <v>0</v>
      </c>
      <c r="I14" s="201" t="s">
        <v>1</v>
      </c>
      <c r="J14" s="201" t="s">
        <v>998</v>
      </c>
      <c r="K14" s="337" t="s">
        <v>0</v>
      </c>
      <c r="L14" s="201" t="s">
        <v>0</v>
      </c>
    </row>
    <row r="15" spans="1:12" s="4" customFormat="1" ht="34.5" customHeight="1">
      <c r="A15" s="201">
        <v>12</v>
      </c>
      <c r="B15" s="175" t="s">
        <v>999</v>
      </c>
      <c r="C15" s="201" t="s">
        <v>1000</v>
      </c>
      <c r="D15" s="201">
        <v>121406814</v>
      </c>
      <c r="E15" s="201" t="s">
        <v>1001</v>
      </c>
      <c r="F15" s="56" t="s">
        <v>1002</v>
      </c>
      <c r="G15" s="201" t="s">
        <v>0</v>
      </c>
      <c r="H15" s="201" t="s">
        <v>0</v>
      </c>
      <c r="I15" s="201" t="s">
        <v>1</v>
      </c>
      <c r="J15" s="201" t="s">
        <v>972</v>
      </c>
      <c r="K15" s="337" t="s">
        <v>0</v>
      </c>
      <c r="L15" s="201" t="s">
        <v>0</v>
      </c>
    </row>
    <row r="16" spans="1:12" s="4" customFormat="1" ht="34.5" customHeight="1">
      <c r="A16" s="201">
        <v>13</v>
      </c>
      <c r="B16" s="338" t="s">
        <v>1268</v>
      </c>
      <c r="C16" s="201" t="s">
        <v>996</v>
      </c>
      <c r="D16" s="201">
        <v>490532510</v>
      </c>
      <c r="E16" s="201" t="s">
        <v>984</v>
      </c>
      <c r="F16" s="201" t="s">
        <v>4</v>
      </c>
      <c r="G16" s="201" t="s">
        <v>0</v>
      </c>
      <c r="H16" s="201" t="s">
        <v>0</v>
      </c>
      <c r="I16" s="201" t="s">
        <v>1</v>
      </c>
      <c r="J16" s="201" t="s">
        <v>998</v>
      </c>
      <c r="K16" s="333" t="s">
        <v>0</v>
      </c>
      <c r="L16" s="201" t="s">
        <v>0</v>
      </c>
    </row>
    <row r="17" spans="1:12" s="342" customFormat="1" ht="34.5" customHeight="1">
      <c r="A17" s="339">
        <v>14</v>
      </c>
      <c r="B17" s="340" t="s">
        <v>1030</v>
      </c>
      <c r="C17" s="339" t="s">
        <v>1029</v>
      </c>
      <c r="D17" s="341" t="s">
        <v>1028</v>
      </c>
      <c r="E17" s="339" t="s">
        <v>1267</v>
      </c>
      <c r="F17" s="201" t="s">
        <v>4</v>
      </c>
      <c r="G17" s="339" t="s">
        <v>0</v>
      </c>
      <c r="H17" s="339" t="s">
        <v>0</v>
      </c>
      <c r="I17" s="201" t="s">
        <v>1</v>
      </c>
      <c r="J17" s="201" t="s">
        <v>972</v>
      </c>
      <c r="K17" s="339" t="s">
        <v>0</v>
      </c>
      <c r="L17" s="339" t="s"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5.57421875" style="226" customWidth="1"/>
    <col min="2" max="2" width="63.140625" style="226" customWidth="1"/>
    <col min="3" max="3" width="52.421875" style="226" customWidth="1"/>
    <col min="4" max="16384" width="9.140625" style="226" customWidth="1"/>
  </cols>
  <sheetData>
    <row r="1" ht="12.75">
      <c r="A1" s="225" t="s">
        <v>1003</v>
      </c>
    </row>
    <row r="2" ht="12.75">
      <c r="A2" s="225"/>
    </row>
    <row r="3" spans="1:3" ht="32.25" customHeight="1">
      <c r="A3" s="227" t="s">
        <v>5</v>
      </c>
      <c r="B3" s="227" t="s">
        <v>1004</v>
      </c>
      <c r="C3" s="227" t="s">
        <v>1005</v>
      </c>
    </row>
    <row r="4" spans="1:3" ht="66.75" customHeight="1">
      <c r="A4" s="228">
        <v>1</v>
      </c>
      <c r="B4" s="229" t="s">
        <v>1006</v>
      </c>
      <c r="C4" s="290" t="s">
        <v>1157</v>
      </c>
    </row>
    <row r="5" spans="1:3" ht="49.5" customHeight="1">
      <c r="A5" s="228">
        <v>2</v>
      </c>
      <c r="B5" s="229" t="s">
        <v>1359</v>
      </c>
      <c r="C5" s="228" t="s">
        <v>6</v>
      </c>
    </row>
    <row r="6" spans="1:3" ht="59.25" customHeight="1">
      <c r="A6" s="228">
        <v>3</v>
      </c>
      <c r="B6" s="229" t="s">
        <v>1360</v>
      </c>
      <c r="C6" s="228" t="s">
        <v>6</v>
      </c>
    </row>
    <row r="7" spans="1:3" ht="57.75" customHeight="1">
      <c r="A7" s="228">
        <v>4</v>
      </c>
      <c r="B7" s="229" t="s">
        <v>1007</v>
      </c>
      <c r="C7" s="291">
        <v>298221.08</v>
      </c>
    </row>
    <row r="8" spans="1:3" ht="59.25" customHeight="1">
      <c r="A8" s="228">
        <v>5</v>
      </c>
      <c r="B8" s="229" t="s">
        <v>1008</v>
      </c>
      <c r="C8" s="290" t="s">
        <v>1009</v>
      </c>
    </row>
    <row r="9" spans="1:3" ht="58.5" customHeight="1">
      <c r="A9" s="228">
        <v>6</v>
      </c>
      <c r="B9" s="229" t="s">
        <v>1010</v>
      </c>
      <c r="C9" s="228" t="s">
        <v>1158</v>
      </c>
    </row>
    <row r="10" spans="1:3" ht="59.25" customHeight="1">
      <c r="A10" s="228">
        <v>7</v>
      </c>
      <c r="B10" s="229" t="s">
        <v>1011</v>
      </c>
      <c r="C10" s="290" t="s">
        <v>1159</v>
      </c>
    </row>
    <row r="11" spans="1:3" ht="56.25" customHeight="1">
      <c r="A11" s="228">
        <v>8</v>
      </c>
      <c r="B11" s="229" t="s">
        <v>1012</v>
      </c>
      <c r="C11" s="228" t="s">
        <v>1</v>
      </c>
    </row>
    <row r="12" spans="1:3" ht="54.75" customHeight="1">
      <c r="A12" s="228">
        <v>9</v>
      </c>
      <c r="B12" s="229" t="s">
        <v>1013</v>
      </c>
      <c r="C12" s="290" t="s">
        <v>1161</v>
      </c>
    </row>
    <row r="13" spans="1:3" ht="63.75" customHeight="1">
      <c r="A13" s="228">
        <v>10</v>
      </c>
      <c r="B13" s="229" t="s">
        <v>1014</v>
      </c>
      <c r="C13" s="228" t="s">
        <v>1015</v>
      </c>
    </row>
    <row r="14" spans="1:3" ht="63" customHeight="1">
      <c r="A14" s="228">
        <v>11</v>
      </c>
      <c r="B14" s="229" t="s">
        <v>1016</v>
      </c>
      <c r="C14" s="290" t="s">
        <v>1160</v>
      </c>
    </row>
    <row r="15" spans="1:3" ht="58.5" customHeight="1">
      <c r="A15" s="228">
        <v>12</v>
      </c>
      <c r="B15" s="229" t="s">
        <v>1017</v>
      </c>
      <c r="C15" s="228" t="s">
        <v>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9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51" customWidth="1"/>
    <col min="2" max="2" width="28.7109375" style="39" customWidth="1"/>
    <col min="3" max="3" width="17.00390625" style="40" customWidth="1"/>
    <col min="4" max="4" width="16.421875" style="41" customWidth="1"/>
    <col min="5" max="5" width="10.57421875" style="41" customWidth="1"/>
    <col min="6" max="6" width="11.7109375" style="42" customWidth="1"/>
    <col min="7" max="7" width="11.00390625" style="51" customWidth="1"/>
    <col min="8" max="8" width="21.421875" style="3" customWidth="1"/>
    <col min="9" max="9" width="16.28125" style="4" customWidth="1"/>
    <col min="10" max="10" width="31.421875" style="4" customWidth="1"/>
    <col min="11" max="11" width="33.28125" style="14" customWidth="1"/>
    <col min="12" max="13" width="15.140625" style="4" customWidth="1"/>
    <col min="14" max="14" width="16.140625" style="4" customWidth="1"/>
    <col min="15" max="16" width="11.00390625" style="4" customWidth="1"/>
    <col min="17" max="17" width="11.57421875" style="4" customWidth="1"/>
    <col min="18" max="18" width="14.140625" style="4" customWidth="1"/>
    <col min="19" max="20" width="11.00390625" style="4" customWidth="1"/>
    <col min="21" max="21" width="11.28125" style="4" customWidth="1"/>
    <col min="22" max="22" width="12.00390625" style="4" customWidth="1"/>
    <col min="23" max="24" width="11.28125" style="4" customWidth="1"/>
    <col min="25" max="16384" width="9.140625" style="4" customWidth="1"/>
  </cols>
  <sheetData>
    <row r="1" spans="1:8" ht="12.75">
      <c r="A1" s="38" t="s">
        <v>942</v>
      </c>
      <c r="G1" s="43"/>
      <c r="H1" s="361"/>
    </row>
    <row r="2" spans="1:24" ht="62.25" customHeight="1">
      <c r="A2" s="384" t="s">
        <v>8</v>
      </c>
      <c r="B2" s="395" t="s">
        <v>9</v>
      </c>
      <c r="C2" s="384" t="s">
        <v>10</v>
      </c>
      <c r="D2" s="384" t="s">
        <v>11</v>
      </c>
      <c r="E2" s="384" t="s">
        <v>12</v>
      </c>
      <c r="F2" s="384" t="s">
        <v>13</v>
      </c>
      <c r="G2" s="384" t="s">
        <v>14</v>
      </c>
      <c r="H2" s="392" t="s">
        <v>1358</v>
      </c>
      <c r="I2" s="384" t="s">
        <v>15</v>
      </c>
      <c r="J2" s="384" t="s">
        <v>16</v>
      </c>
      <c r="K2" s="394" t="s">
        <v>17</v>
      </c>
      <c r="L2" s="384" t="s">
        <v>18</v>
      </c>
      <c r="M2" s="384"/>
      <c r="N2" s="384"/>
      <c r="O2" s="384" t="s">
        <v>19</v>
      </c>
      <c r="P2" s="384"/>
      <c r="Q2" s="384"/>
      <c r="R2" s="384"/>
      <c r="S2" s="384"/>
      <c r="T2" s="384"/>
      <c r="U2" s="384" t="s">
        <v>20</v>
      </c>
      <c r="V2" s="384" t="s">
        <v>21</v>
      </c>
      <c r="W2" s="384" t="s">
        <v>22</v>
      </c>
      <c r="X2" s="384" t="s">
        <v>23</v>
      </c>
    </row>
    <row r="3" spans="1:24" ht="62.25" customHeight="1">
      <c r="A3" s="384"/>
      <c r="B3" s="395"/>
      <c r="C3" s="384"/>
      <c r="D3" s="384"/>
      <c r="E3" s="384"/>
      <c r="F3" s="384"/>
      <c r="G3" s="384"/>
      <c r="H3" s="393"/>
      <c r="I3" s="384"/>
      <c r="J3" s="384"/>
      <c r="K3" s="394"/>
      <c r="L3" s="128" t="s">
        <v>24</v>
      </c>
      <c r="M3" s="128" t="s">
        <v>25</v>
      </c>
      <c r="N3" s="128" t="s">
        <v>26</v>
      </c>
      <c r="O3" s="128" t="s">
        <v>27</v>
      </c>
      <c r="P3" s="128" t="s">
        <v>28</v>
      </c>
      <c r="Q3" s="128" t="s">
        <v>29</v>
      </c>
      <c r="R3" s="128" t="s">
        <v>30</v>
      </c>
      <c r="S3" s="128" t="s">
        <v>31</v>
      </c>
      <c r="T3" s="128" t="s">
        <v>32</v>
      </c>
      <c r="U3" s="384"/>
      <c r="V3" s="384"/>
      <c r="W3" s="384"/>
      <c r="X3" s="384"/>
    </row>
    <row r="4" spans="1:24" s="34" customFormat="1" ht="13.5" customHeight="1">
      <c r="A4" s="385" t="s">
        <v>33</v>
      </c>
      <c r="B4" s="385"/>
      <c r="C4" s="385"/>
      <c r="D4" s="385"/>
      <c r="E4" s="385"/>
      <c r="F4" s="385"/>
      <c r="G4" s="35"/>
      <c r="H4" s="362"/>
      <c r="I4" s="36"/>
      <c r="J4" s="36"/>
      <c r="K4" s="37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s="40" customFormat="1" ht="31.5" customHeight="1">
      <c r="A5" s="44">
        <v>1</v>
      </c>
      <c r="B5" s="129" t="s">
        <v>700</v>
      </c>
      <c r="C5" s="44" t="s">
        <v>701</v>
      </c>
      <c r="D5" s="48" t="s">
        <v>6</v>
      </c>
      <c r="E5" s="44"/>
      <c r="F5" s="44"/>
      <c r="G5" s="44" t="s">
        <v>702</v>
      </c>
      <c r="H5" s="306">
        <v>934584.09</v>
      </c>
      <c r="I5" s="254" t="s">
        <v>36</v>
      </c>
      <c r="J5" s="147"/>
      <c r="K5" s="132" t="s">
        <v>703</v>
      </c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</row>
    <row r="6" spans="1:24" ht="25.5">
      <c r="A6" s="44">
        <v>2</v>
      </c>
      <c r="B6" s="47" t="s">
        <v>34</v>
      </c>
      <c r="C6" s="44" t="s">
        <v>35</v>
      </c>
      <c r="D6" s="48" t="s">
        <v>6</v>
      </c>
      <c r="E6" s="44"/>
      <c r="F6" s="44"/>
      <c r="G6" s="44">
        <v>1984</v>
      </c>
      <c r="H6" s="363">
        <v>121278</v>
      </c>
      <c r="I6" s="254" t="s">
        <v>36</v>
      </c>
      <c r="J6" s="50"/>
      <c r="K6" s="129" t="s">
        <v>694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4" ht="12.75">
      <c r="A7" s="44">
        <v>3</v>
      </c>
      <c r="B7" s="47" t="s">
        <v>37</v>
      </c>
      <c r="C7" s="44" t="s">
        <v>38</v>
      </c>
      <c r="D7" s="44" t="s">
        <v>1</v>
      </c>
      <c r="E7" s="44"/>
      <c r="F7" s="44"/>
      <c r="G7" s="44">
        <v>1953</v>
      </c>
      <c r="H7" s="363">
        <f>130499.46*133%</f>
        <v>173564.28180000003</v>
      </c>
      <c r="I7" s="254" t="s">
        <v>36</v>
      </c>
      <c r="J7" s="50"/>
      <c r="K7" s="129" t="s">
        <v>39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ht="12.75">
      <c r="A8" s="44">
        <v>4</v>
      </c>
      <c r="B8" s="47" t="s">
        <v>40</v>
      </c>
      <c r="C8" s="44" t="s">
        <v>41</v>
      </c>
      <c r="D8" s="44" t="s">
        <v>1</v>
      </c>
      <c r="E8" s="44"/>
      <c r="F8" s="44"/>
      <c r="G8" s="44">
        <v>2004</v>
      </c>
      <c r="H8" s="363">
        <v>265099.19</v>
      </c>
      <c r="I8" s="254" t="s">
        <v>36</v>
      </c>
      <c r="J8" s="50"/>
      <c r="K8" s="129" t="s">
        <v>42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4" ht="12.75">
      <c r="A9" s="44">
        <v>5</v>
      </c>
      <c r="B9" s="47" t="s">
        <v>43</v>
      </c>
      <c r="C9" s="44" t="s">
        <v>44</v>
      </c>
      <c r="D9" s="48" t="s">
        <v>6</v>
      </c>
      <c r="E9" s="44"/>
      <c r="F9" s="44"/>
      <c r="G9" s="44">
        <v>1984</v>
      </c>
      <c r="H9" s="363">
        <v>300352</v>
      </c>
      <c r="I9" s="254" t="s">
        <v>36</v>
      </c>
      <c r="J9" s="50"/>
      <c r="K9" s="129" t="s">
        <v>45</v>
      </c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  <row r="10" spans="1:24" ht="38.25">
      <c r="A10" s="44">
        <v>6</v>
      </c>
      <c r="B10" s="47" t="s">
        <v>46</v>
      </c>
      <c r="C10" s="44" t="s">
        <v>47</v>
      </c>
      <c r="D10" s="44" t="s">
        <v>6</v>
      </c>
      <c r="E10" s="44"/>
      <c r="F10" s="44"/>
      <c r="G10" s="44">
        <v>1860</v>
      </c>
      <c r="H10" s="254">
        <v>6015000</v>
      </c>
      <c r="I10" s="254" t="s">
        <v>48</v>
      </c>
      <c r="J10" s="50" t="s">
        <v>49</v>
      </c>
      <c r="K10" s="129" t="s">
        <v>50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1:24" ht="38.25">
      <c r="A11" s="44">
        <v>7</v>
      </c>
      <c r="B11" s="47" t="s">
        <v>51</v>
      </c>
      <c r="C11" s="44" t="s">
        <v>52</v>
      </c>
      <c r="D11" s="44" t="s">
        <v>6</v>
      </c>
      <c r="E11" s="44"/>
      <c r="F11" s="44"/>
      <c r="G11" s="44">
        <v>1980</v>
      </c>
      <c r="H11" s="363">
        <v>2295</v>
      </c>
      <c r="I11" s="254" t="s">
        <v>36</v>
      </c>
      <c r="J11" s="153"/>
      <c r="K11" s="129" t="s">
        <v>45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</row>
    <row r="12" spans="1:24" ht="12.75">
      <c r="A12" s="44">
        <v>8</v>
      </c>
      <c r="B12" s="47" t="s">
        <v>638</v>
      </c>
      <c r="C12" s="44" t="s">
        <v>53</v>
      </c>
      <c r="D12" s="44" t="s">
        <v>1</v>
      </c>
      <c r="E12" s="44"/>
      <c r="F12" s="44"/>
      <c r="G12" s="44">
        <v>1975</v>
      </c>
      <c r="H12" s="363">
        <f>61837*133%</f>
        <v>82243.21</v>
      </c>
      <c r="I12" s="254" t="s">
        <v>36</v>
      </c>
      <c r="J12" s="153"/>
      <c r="K12" s="129" t="s">
        <v>54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</row>
    <row r="13" spans="1:24" ht="12.75">
      <c r="A13" s="44">
        <v>9</v>
      </c>
      <c r="B13" s="47" t="s">
        <v>55</v>
      </c>
      <c r="C13" s="44"/>
      <c r="D13" s="44" t="s">
        <v>6</v>
      </c>
      <c r="E13" s="44"/>
      <c r="F13" s="44"/>
      <c r="G13" s="44"/>
      <c r="H13" s="363">
        <v>226245.45</v>
      </c>
      <c r="I13" s="254" t="s">
        <v>36</v>
      </c>
      <c r="J13" s="153"/>
      <c r="K13" s="129" t="s">
        <v>56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</row>
    <row r="14" spans="1:24" ht="25.5">
      <c r="A14" s="44">
        <v>10</v>
      </c>
      <c r="B14" s="47" t="s">
        <v>60</v>
      </c>
      <c r="C14" s="44"/>
      <c r="D14" s="44"/>
      <c r="E14" s="44"/>
      <c r="F14" s="44"/>
      <c r="G14" s="44"/>
      <c r="H14" s="254">
        <f>4651000*133%</f>
        <v>6185830</v>
      </c>
      <c r="I14" s="254" t="s">
        <v>48</v>
      </c>
      <c r="J14" s="153"/>
      <c r="K14" s="129" t="s">
        <v>61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</row>
    <row r="15" spans="1:24" ht="25.5">
      <c r="A15" s="44">
        <v>11</v>
      </c>
      <c r="B15" s="47" t="s">
        <v>629</v>
      </c>
      <c r="C15" s="44"/>
      <c r="D15" s="44"/>
      <c r="E15" s="44"/>
      <c r="F15" s="44"/>
      <c r="G15" s="44"/>
      <c r="H15" s="363">
        <f>139000*133%</f>
        <v>184870</v>
      </c>
      <c r="I15" s="254" t="s">
        <v>36</v>
      </c>
      <c r="J15" s="153"/>
      <c r="K15" s="129" t="s">
        <v>62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ht="12.75">
      <c r="A16" s="44">
        <v>12</v>
      </c>
      <c r="B16" s="47" t="s">
        <v>63</v>
      </c>
      <c r="C16" s="44"/>
      <c r="D16" s="44"/>
      <c r="E16" s="44"/>
      <c r="F16" s="44"/>
      <c r="G16" s="44"/>
      <c r="H16" s="363">
        <f>40708.58*133%</f>
        <v>54142.411400000005</v>
      </c>
      <c r="I16" s="254" t="s">
        <v>36</v>
      </c>
      <c r="J16" s="153"/>
      <c r="K16" s="129" t="s">
        <v>64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4" ht="12.75">
      <c r="A17" s="44">
        <v>13</v>
      </c>
      <c r="B17" s="47" t="s">
        <v>65</v>
      </c>
      <c r="C17" s="44"/>
      <c r="D17" s="44"/>
      <c r="E17" s="44"/>
      <c r="F17" s="44"/>
      <c r="G17" s="44"/>
      <c r="H17" s="363">
        <v>26000</v>
      </c>
      <c r="I17" s="254" t="s">
        <v>36</v>
      </c>
      <c r="J17" s="153"/>
      <c r="K17" s="129" t="s">
        <v>66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2.75">
      <c r="A18" s="44">
        <v>14</v>
      </c>
      <c r="B18" s="47" t="s">
        <v>67</v>
      </c>
      <c r="C18" s="44"/>
      <c r="D18" s="44"/>
      <c r="E18" s="44"/>
      <c r="F18" s="44"/>
      <c r="G18" s="44"/>
      <c r="H18" s="363">
        <v>209426.23</v>
      </c>
      <c r="I18" s="254" t="s">
        <v>36</v>
      </c>
      <c r="J18" s="153"/>
      <c r="K18" s="129" t="s">
        <v>68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1:24" ht="12.75">
      <c r="A19" s="44">
        <v>15</v>
      </c>
      <c r="B19" s="47" t="s">
        <v>69</v>
      </c>
      <c r="C19" s="44"/>
      <c r="D19" s="44"/>
      <c r="E19" s="44"/>
      <c r="F19" s="44"/>
      <c r="G19" s="44"/>
      <c r="H19" s="363">
        <v>138819.76</v>
      </c>
      <c r="I19" s="254" t="s">
        <v>36</v>
      </c>
      <c r="J19" s="153"/>
      <c r="K19" s="129" t="s">
        <v>70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24" ht="17.25" customHeight="1">
      <c r="A20" s="44">
        <v>16</v>
      </c>
      <c r="B20" s="47" t="s">
        <v>633</v>
      </c>
      <c r="C20" s="44"/>
      <c r="D20" s="44"/>
      <c r="E20" s="44"/>
      <c r="F20" s="44"/>
      <c r="G20" s="44"/>
      <c r="H20" s="363">
        <v>46000</v>
      </c>
      <c r="I20" s="254" t="s">
        <v>36</v>
      </c>
      <c r="J20" s="153"/>
      <c r="K20" s="129" t="s">
        <v>635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25.5">
      <c r="A21" s="44">
        <v>17</v>
      </c>
      <c r="B21" s="47" t="s">
        <v>71</v>
      </c>
      <c r="C21" s="44"/>
      <c r="D21" s="44"/>
      <c r="E21" s="44"/>
      <c r="F21" s="44"/>
      <c r="G21" s="44"/>
      <c r="H21" s="363">
        <v>21000</v>
      </c>
      <c r="I21" s="254" t="s">
        <v>36</v>
      </c>
      <c r="J21" s="153"/>
      <c r="K21" s="129" t="s">
        <v>72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ht="60" customHeight="1">
      <c r="A22" s="44">
        <v>18</v>
      </c>
      <c r="B22" s="47" t="s">
        <v>640</v>
      </c>
      <c r="C22" s="44"/>
      <c r="D22" s="44"/>
      <c r="E22" s="44"/>
      <c r="F22" s="44"/>
      <c r="G22" s="44"/>
      <c r="H22" s="363">
        <v>93000</v>
      </c>
      <c r="I22" s="254" t="s">
        <v>36</v>
      </c>
      <c r="J22" s="50" t="s">
        <v>695</v>
      </c>
      <c r="K22" s="129" t="s">
        <v>73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ht="12.75">
      <c r="A23" s="44">
        <v>19</v>
      </c>
      <c r="B23" s="47" t="s">
        <v>634</v>
      </c>
      <c r="C23" s="44"/>
      <c r="D23" s="44"/>
      <c r="E23" s="44"/>
      <c r="F23" s="44"/>
      <c r="G23" s="44"/>
      <c r="H23" s="363">
        <f>8170*133%</f>
        <v>10866.1</v>
      </c>
      <c r="I23" s="254" t="s">
        <v>36</v>
      </c>
      <c r="J23" s="50"/>
      <c r="K23" s="129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2.75">
      <c r="A24" s="44">
        <v>20</v>
      </c>
      <c r="B24" s="47" t="s">
        <v>74</v>
      </c>
      <c r="C24" s="44"/>
      <c r="D24" s="44"/>
      <c r="E24" s="44"/>
      <c r="F24" s="44"/>
      <c r="G24" s="44"/>
      <c r="H24" s="363">
        <f>58829*133%</f>
        <v>78242.57</v>
      </c>
      <c r="I24" s="254" t="s">
        <v>36</v>
      </c>
      <c r="J24" s="50"/>
      <c r="K24" s="129" t="s">
        <v>75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ht="25.5">
      <c r="A25" s="44">
        <v>21</v>
      </c>
      <c r="B25" s="47" t="s">
        <v>76</v>
      </c>
      <c r="C25" s="44"/>
      <c r="D25" s="44"/>
      <c r="E25" s="44"/>
      <c r="F25" s="44"/>
      <c r="G25" s="44">
        <v>2000</v>
      </c>
      <c r="H25" s="363">
        <f>103665.47*115%</f>
        <v>119215.29049999999</v>
      </c>
      <c r="I25" s="254" t="s">
        <v>36</v>
      </c>
      <c r="J25" s="50"/>
      <c r="K25" s="129" t="s">
        <v>77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12.75">
      <c r="A26" s="44">
        <v>22</v>
      </c>
      <c r="B26" s="47" t="s">
        <v>78</v>
      </c>
      <c r="C26" s="44"/>
      <c r="D26" s="44"/>
      <c r="E26" s="44"/>
      <c r="F26" s="44"/>
      <c r="G26" s="44">
        <v>2015</v>
      </c>
      <c r="H26" s="363">
        <f>47484.98*115%</f>
        <v>54607.727</v>
      </c>
      <c r="I26" s="254" t="s">
        <v>36</v>
      </c>
      <c r="J26" s="50"/>
      <c r="K26" s="129" t="s">
        <v>75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12.75">
      <c r="A27" s="44">
        <v>23</v>
      </c>
      <c r="B27" s="52" t="s">
        <v>79</v>
      </c>
      <c r="C27" s="44"/>
      <c r="D27" s="48" t="s">
        <v>6</v>
      </c>
      <c r="E27" s="48" t="s">
        <v>1</v>
      </c>
      <c r="F27" s="44"/>
      <c r="G27" s="44"/>
      <c r="H27" s="364">
        <v>19872.977499999997</v>
      </c>
      <c r="I27" s="254" t="s">
        <v>36</v>
      </c>
      <c r="J27" s="50"/>
      <c r="K27" s="53" t="s">
        <v>80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2.75">
      <c r="A28" s="44">
        <v>24</v>
      </c>
      <c r="B28" s="47" t="s">
        <v>79</v>
      </c>
      <c r="C28" s="44"/>
      <c r="D28" s="44" t="s">
        <v>6</v>
      </c>
      <c r="E28" s="44" t="s">
        <v>1</v>
      </c>
      <c r="F28" s="44"/>
      <c r="G28" s="44"/>
      <c r="H28" s="363">
        <v>37139.295999999995</v>
      </c>
      <c r="I28" s="254" t="s">
        <v>36</v>
      </c>
      <c r="J28" s="50"/>
      <c r="K28" s="129" t="s">
        <v>81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ht="12.75">
      <c r="A29" s="44">
        <v>25</v>
      </c>
      <c r="B29" s="47" t="s">
        <v>79</v>
      </c>
      <c r="C29" s="44"/>
      <c r="D29" s="44" t="s">
        <v>6</v>
      </c>
      <c r="E29" s="44" t="s">
        <v>1</v>
      </c>
      <c r="F29" s="44"/>
      <c r="G29" s="44"/>
      <c r="H29" s="363">
        <v>42811.0845</v>
      </c>
      <c r="I29" s="254" t="s">
        <v>36</v>
      </c>
      <c r="J29" s="50"/>
      <c r="K29" s="129" t="s">
        <v>691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12.75">
      <c r="A30" s="44">
        <v>26</v>
      </c>
      <c r="B30" s="47" t="s">
        <v>82</v>
      </c>
      <c r="C30" s="44"/>
      <c r="D30" s="44" t="s">
        <v>6</v>
      </c>
      <c r="E30" s="44" t="s">
        <v>1</v>
      </c>
      <c r="F30" s="44"/>
      <c r="G30" s="44"/>
      <c r="H30" s="363">
        <v>57498.367</v>
      </c>
      <c r="I30" s="254" t="s">
        <v>36</v>
      </c>
      <c r="J30" s="50"/>
      <c r="K30" s="129" t="s">
        <v>83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ht="12.75">
      <c r="A31" s="44">
        <v>27</v>
      </c>
      <c r="B31" s="47" t="s">
        <v>82</v>
      </c>
      <c r="C31" s="44"/>
      <c r="D31" s="44" t="s">
        <v>6</v>
      </c>
      <c r="E31" s="44" t="s">
        <v>1</v>
      </c>
      <c r="F31" s="44"/>
      <c r="G31" s="44"/>
      <c r="H31" s="363">
        <v>93781.69499999999</v>
      </c>
      <c r="I31" s="254" t="s">
        <v>36</v>
      </c>
      <c r="J31" s="50"/>
      <c r="K31" s="129" t="s">
        <v>692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12.75">
      <c r="A32" s="44">
        <v>28</v>
      </c>
      <c r="B32" s="47" t="s">
        <v>82</v>
      </c>
      <c r="C32" s="44"/>
      <c r="D32" s="44" t="s">
        <v>6</v>
      </c>
      <c r="E32" s="44" t="s">
        <v>1</v>
      </c>
      <c r="F32" s="44"/>
      <c r="G32" s="44"/>
      <c r="H32" s="363">
        <v>50935.386</v>
      </c>
      <c r="I32" s="254" t="s">
        <v>36</v>
      </c>
      <c r="J32" s="50"/>
      <c r="K32" s="129" t="s">
        <v>693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ht="12.75">
      <c r="A33" s="44">
        <v>29</v>
      </c>
      <c r="B33" s="47" t="s">
        <v>84</v>
      </c>
      <c r="C33" s="44"/>
      <c r="D33" s="44" t="s">
        <v>6</v>
      </c>
      <c r="E33" s="44" t="s">
        <v>1</v>
      </c>
      <c r="F33" s="44"/>
      <c r="G33" s="44"/>
      <c r="H33" s="363">
        <f>4471.54*115%</f>
        <v>5142.271</v>
      </c>
      <c r="I33" s="254" t="s">
        <v>36</v>
      </c>
      <c r="J33" s="50"/>
      <c r="K33" s="129" t="s">
        <v>85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ht="12.75">
      <c r="A34" s="44">
        <v>30</v>
      </c>
      <c r="B34" s="52" t="s">
        <v>86</v>
      </c>
      <c r="C34" s="44"/>
      <c r="D34" s="48" t="s">
        <v>87</v>
      </c>
      <c r="E34" s="44"/>
      <c r="F34" s="44"/>
      <c r="G34" s="48"/>
      <c r="H34" s="254">
        <v>1246000</v>
      </c>
      <c r="I34" s="254" t="s">
        <v>88</v>
      </c>
      <c r="J34" s="154" t="s">
        <v>89</v>
      </c>
      <c r="K34" s="53" t="s">
        <v>90</v>
      </c>
      <c r="L34" s="155" t="s">
        <v>91</v>
      </c>
      <c r="M34" s="156"/>
      <c r="N34" s="155" t="s">
        <v>92</v>
      </c>
      <c r="O34" s="45"/>
      <c r="P34" s="45"/>
      <c r="Q34" s="45"/>
      <c r="R34" s="45"/>
      <c r="S34" s="45"/>
      <c r="T34" s="45"/>
      <c r="U34" s="155">
        <f>327.5</f>
        <v>327.5</v>
      </c>
      <c r="V34" s="155"/>
      <c r="W34" s="155"/>
      <c r="X34" s="155"/>
    </row>
    <row r="35" spans="1:24" ht="12.75">
      <c r="A35" s="44">
        <v>31</v>
      </c>
      <c r="B35" s="52" t="s">
        <v>94</v>
      </c>
      <c r="C35" s="44"/>
      <c r="D35" s="48" t="s">
        <v>87</v>
      </c>
      <c r="E35" s="44"/>
      <c r="F35" s="44"/>
      <c r="G35" s="48">
        <v>1949</v>
      </c>
      <c r="H35" s="254">
        <v>3611000</v>
      </c>
      <c r="I35" s="254" t="s">
        <v>88</v>
      </c>
      <c r="J35" s="154"/>
      <c r="K35" s="53" t="s">
        <v>95</v>
      </c>
      <c r="L35" s="155" t="s">
        <v>91</v>
      </c>
      <c r="M35" s="156"/>
      <c r="N35" s="155" t="s">
        <v>96</v>
      </c>
      <c r="O35" s="45"/>
      <c r="P35" s="45"/>
      <c r="Q35" s="45"/>
      <c r="R35" s="45"/>
      <c r="S35" s="45"/>
      <c r="T35" s="45"/>
      <c r="U35" s="155">
        <v>1033.24</v>
      </c>
      <c r="V35" s="155"/>
      <c r="W35" s="155"/>
      <c r="X35" s="155"/>
    </row>
    <row r="36" spans="1:24" ht="12.75">
      <c r="A36" s="44">
        <v>32</v>
      </c>
      <c r="B36" s="52" t="s">
        <v>94</v>
      </c>
      <c r="C36" s="44"/>
      <c r="D36" s="48" t="s">
        <v>87</v>
      </c>
      <c r="E36" s="44"/>
      <c r="F36" s="44"/>
      <c r="G36" s="48">
        <v>2014</v>
      </c>
      <c r="H36" s="365">
        <f>2401552.72*133%</f>
        <v>3194065.1176000005</v>
      </c>
      <c r="I36" s="254" t="s">
        <v>48</v>
      </c>
      <c r="J36" s="154"/>
      <c r="K36" s="53" t="s">
        <v>97</v>
      </c>
      <c r="L36" s="155" t="s">
        <v>91</v>
      </c>
      <c r="M36" s="156"/>
      <c r="N36" s="155" t="s">
        <v>96</v>
      </c>
      <c r="O36" s="45"/>
      <c r="P36" s="45"/>
      <c r="Q36" s="45"/>
      <c r="R36" s="45"/>
      <c r="S36" s="45"/>
      <c r="T36" s="45"/>
      <c r="U36" s="155">
        <v>1462.82</v>
      </c>
      <c r="V36" s="155"/>
      <c r="W36" s="155"/>
      <c r="X36" s="155"/>
    </row>
    <row r="37" spans="1:24" ht="12.75">
      <c r="A37" s="44">
        <v>33</v>
      </c>
      <c r="B37" s="52" t="s">
        <v>94</v>
      </c>
      <c r="C37" s="44"/>
      <c r="D37" s="48" t="s">
        <v>87</v>
      </c>
      <c r="E37" s="44"/>
      <c r="F37" s="44"/>
      <c r="G37" s="48">
        <v>1955</v>
      </c>
      <c r="H37" s="381">
        <v>1590000</v>
      </c>
      <c r="I37" s="254" t="s">
        <v>88</v>
      </c>
      <c r="J37" s="154"/>
      <c r="K37" s="53" t="s">
        <v>98</v>
      </c>
      <c r="L37" s="155" t="s">
        <v>91</v>
      </c>
      <c r="M37" s="156"/>
      <c r="N37" s="155" t="s">
        <v>96</v>
      </c>
      <c r="O37" s="45"/>
      <c r="P37" s="45"/>
      <c r="Q37" s="45"/>
      <c r="R37" s="45"/>
      <c r="S37" s="45"/>
      <c r="T37" s="45"/>
      <c r="U37" s="155">
        <f>455</f>
        <v>455</v>
      </c>
      <c r="V37" s="155"/>
      <c r="W37" s="155"/>
      <c r="X37" s="155"/>
    </row>
    <row r="38" spans="1:24" ht="12.75">
      <c r="A38" s="44">
        <v>34</v>
      </c>
      <c r="B38" s="52" t="s">
        <v>99</v>
      </c>
      <c r="C38" s="44"/>
      <c r="D38" s="48" t="s">
        <v>87</v>
      </c>
      <c r="E38" s="44"/>
      <c r="F38" s="44"/>
      <c r="G38" s="48"/>
      <c r="H38" s="365">
        <f>800000*133%</f>
        <v>1064000</v>
      </c>
      <c r="I38" s="254" t="s">
        <v>48</v>
      </c>
      <c r="J38" s="154" t="s">
        <v>100</v>
      </c>
      <c r="K38" s="53" t="s">
        <v>101</v>
      </c>
      <c r="L38" s="155" t="s">
        <v>91</v>
      </c>
      <c r="M38" s="156"/>
      <c r="N38" s="155" t="s">
        <v>96</v>
      </c>
      <c r="O38" s="45"/>
      <c r="P38" s="45"/>
      <c r="Q38" s="45"/>
      <c r="R38" s="45"/>
      <c r="S38" s="45"/>
      <c r="T38" s="45"/>
      <c r="U38" s="155">
        <v>242.75</v>
      </c>
      <c r="V38" s="155"/>
      <c r="W38" s="155"/>
      <c r="X38" s="155"/>
    </row>
    <row r="39" spans="1:24" ht="12.75">
      <c r="A39" s="44">
        <v>35</v>
      </c>
      <c r="B39" s="52" t="s">
        <v>94</v>
      </c>
      <c r="C39" s="44"/>
      <c r="D39" s="48" t="s">
        <v>87</v>
      </c>
      <c r="E39" s="44"/>
      <c r="F39" s="44"/>
      <c r="G39" s="48">
        <v>1925</v>
      </c>
      <c r="H39" s="381">
        <v>253000</v>
      </c>
      <c r="I39" s="254" t="s">
        <v>88</v>
      </c>
      <c r="J39" s="154"/>
      <c r="K39" s="53" t="s">
        <v>102</v>
      </c>
      <c r="L39" s="155" t="s">
        <v>91</v>
      </c>
      <c r="M39" s="156"/>
      <c r="N39" s="155" t="s">
        <v>96</v>
      </c>
      <c r="O39" s="45"/>
      <c r="P39" s="45"/>
      <c r="Q39" s="45"/>
      <c r="R39" s="45"/>
      <c r="S39" s="45"/>
      <c r="T39" s="45"/>
      <c r="U39" s="155">
        <f>72.53</f>
        <v>72.53</v>
      </c>
      <c r="V39" s="155"/>
      <c r="W39" s="155"/>
      <c r="X39" s="155"/>
    </row>
    <row r="40" spans="1:24" ht="12.75">
      <c r="A40" s="44">
        <v>36</v>
      </c>
      <c r="B40" s="52" t="s">
        <v>103</v>
      </c>
      <c r="C40" s="44"/>
      <c r="D40" s="48" t="s">
        <v>87</v>
      </c>
      <c r="E40" s="44"/>
      <c r="F40" s="44"/>
      <c r="G40" s="48">
        <v>1910</v>
      </c>
      <c r="H40" s="296">
        <v>2500000</v>
      </c>
      <c r="I40" s="254" t="s">
        <v>48</v>
      </c>
      <c r="J40" s="154" t="s">
        <v>104</v>
      </c>
      <c r="K40" s="53" t="s">
        <v>105</v>
      </c>
      <c r="L40" s="155" t="s">
        <v>91</v>
      </c>
      <c r="M40" s="156"/>
      <c r="N40" s="155" t="s">
        <v>96</v>
      </c>
      <c r="O40" s="45"/>
      <c r="P40" s="45"/>
      <c r="Q40" s="45"/>
      <c r="R40" s="45"/>
      <c r="S40" s="45"/>
      <c r="T40" s="45"/>
      <c r="U40" s="155">
        <f>791.48</f>
        <v>791.48</v>
      </c>
      <c r="V40" s="155"/>
      <c r="W40" s="155"/>
      <c r="X40" s="155"/>
    </row>
    <row r="41" spans="1:24" ht="12.75">
      <c r="A41" s="44">
        <v>37</v>
      </c>
      <c r="B41" s="52" t="s">
        <v>106</v>
      </c>
      <c r="C41" s="44"/>
      <c r="D41" s="48" t="s">
        <v>87</v>
      </c>
      <c r="E41" s="44"/>
      <c r="F41" s="44"/>
      <c r="G41" s="48">
        <v>1960</v>
      </c>
      <c r="H41" s="381">
        <v>2338000</v>
      </c>
      <c r="I41" s="254" t="s">
        <v>88</v>
      </c>
      <c r="J41" s="154" t="s">
        <v>104</v>
      </c>
      <c r="K41" s="53" t="s">
        <v>107</v>
      </c>
      <c r="L41" s="155" t="s">
        <v>91</v>
      </c>
      <c r="M41" s="156"/>
      <c r="N41" s="155" t="s">
        <v>96</v>
      </c>
      <c r="O41" s="45"/>
      <c r="P41" s="45"/>
      <c r="Q41" s="45"/>
      <c r="R41" s="45"/>
      <c r="S41" s="45"/>
      <c r="T41" s="45"/>
      <c r="U41" s="155">
        <v>614.4</v>
      </c>
      <c r="V41" s="155"/>
      <c r="W41" s="155"/>
      <c r="X41" s="155"/>
    </row>
    <row r="42" spans="1:24" ht="25.5">
      <c r="A42" s="44">
        <v>38</v>
      </c>
      <c r="B42" s="52" t="s">
        <v>108</v>
      </c>
      <c r="C42" s="44"/>
      <c r="D42" s="48" t="s">
        <v>87</v>
      </c>
      <c r="E42" s="44"/>
      <c r="F42" s="44"/>
      <c r="G42" s="48"/>
      <c r="H42" s="382">
        <v>4000000</v>
      </c>
      <c r="I42" s="254" t="s">
        <v>48</v>
      </c>
      <c r="J42" s="154" t="s">
        <v>109</v>
      </c>
      <c r="K42" s="53" t="s">
        <v>110</v>
      </c>
      <c r="L42" s="155" t="s">
        <v>91</v>
      </c>
      <c r="M42" s="156"/>
      <c r="N42" s="155" t="s">
        <v>96</v>
      </c>
      <c r="O42" s="45"/>
      <c r="P42" s="45"/>
      <c r="Q42" s="45"/>
      <c r="R42" s="45"/>
      <c r="S42" s="45"/>
      <c r="T42" s="45"/>
      <c r="U42" s="155">
        <f>999.07</f>
        <v>999.07</v>
      </c>
      <c r="V42" s="155"/>
      <c r="W42" s="155"/>
      <c r="X42" s="155"/>
    </row>
    <row r="43" spans="1:24" ht="12.75">
      <c r="A43" s="44">
        <v>39</v>
      </c>
      <c r="B43" s="52" t="s">
        <v>94</v>
      </c>
      <c r="C43" s="44"/>
      <c r="D43" s="48" t="s">
        <v>87</v>
      </c>
      <c r="E43" s="44"/>
      <c r="F43" s="44"/>
      <c r="G43" s="48">
        <v>1920</v>
      </c>
      <c r="H43" s="381">
        <v>344000</v>
      </c>
      <c r="I43" s="254" t="s">
        <v>88</v>
      </c>
      <c r="J43" s="154"/>
      <c r="K43" s="53" t="s">
        <v>111</v>
      </c>
      <c r="L43" s="155" t="s">
        <v>91</v>
      </c>
      <c r="M43" s="156"/>
      <c r="N43" s="155" t="s">
        <v>96</v>
      </c>
      <c r="O43" s="45"/>
      <c r="P43" s="45"/>
      <c r="Q43" s="45"/>
      <c r="R43" s="45"/>
      <c r="S43" s="45"/>
      <c r="T43" s="45"/>
      <c r="U43" s="155">
        <f>98.52</f>
        <v>98.52</v>
      </c>
      <c r="V43" s="155"/>
      <c r="W43" s="155"/>
      <c r="X43" s="155"/>
    </row>
    <row r="44" spans="1:24" ht="12.75">
      <c r="A44" s="44">
        <v>40</v>
      </c>
      <c r="B44" s="52" t="s">
        <v>94</v>
      </c>
      <c r="C44" s="44"/>
      <c r="D44" s="48" t="s">
        <v>87</v>
      </c>
      <c r="E44" s="44"/>
      <c r="F44" s="44"/>
      <c r="G44" s="48">
        <v>1925</v>
      </c>
      <c r="H44" s="381">
        <v>1129000</v>
      </c>
      <c r="I44" s="254" t="s">
        <v>88</v>
      </c>
      <c r="J44" s="154"/>
      <c r="K44" s="53" t="s">
        <v>112</v>
      </c>
      <c r="L44" s="155" t="s">
        <v>91</v>
      </c>
      <c r="M44" s="156"/>
      <c r="N44" s="155" t="s">
        <v>96</v>
      </c>
      <c r="O44" s="45"/>
      <c r="P44" s="45"/>
      <c r="Q44" s="45"/>
      <c r="R44" s="45"/>
      <c r="S44" s="45"/>
      <c r="T44" s="45"/>
      <c r="U44" s="155">
        <v>323</v>
      </c>
      <c r="V44" s="155"/>
      <c r="W44" s="155"/>
      <c r="X44" s="155"/>
    </row>
    <row r="45" spans="1:24" ht="12.75">
      <c r="A45" s="44">
        <v>41</v>
      </c>
      <c r="B45" s="52" t="s">
        <v>94</v>
      </c>
      <c r="C45" s="44"/>
      <c r="D45" s="48" t="s">
        <v>87</v>
      </c>
      <c r="E45" s="44"/>
      <c r="F45" s="44"/>
      <c r="G45" s="48">
        <v>1890</v>
      </c>
      <c r="H45" s="295">
        <v>250000</v>
      </c>
      <c r="I45" s="254" t="s">
        <v>48</v>
      </c>
      <c r="J45" s="154"/>
      <c r="K45" s="53" t="s">
        <v>113</v>
      </c>
      <c r="L45" s="155" t="s">
        <v>91</v>
      </c>
      <c r="M45" s="156"/>
      <c r="N45" s="155" t="s">
        <v>96</v>
      </c>
      <c r="O45" s="45"/>
      <c r="P45" s="45"/>
      <c r="Q45" s="45"/>
      <c r="R45" s="45"/>
      <c r="S45" s="45"/>
      <c r="T45" s="45"/>
      <c r="U45" s="155">
        <f>105.35</f>
        <v>105.35</v>
      </c>
      <c r="V45" s="155"/>
      <c r="W45" s="155"/>
      <c r="X45" s="155"/>
    </row>
    <row r="46" spans="1:24" ht="12.75">
      <c r="A46" s="44">
        <v>42</v>
      </c>
      <c r="B46" s="52" t="s">
        <v>94</v>
      </c>
      <c r="C46" s="44"/>
      <c r="D46" s="48" t="s">
        <v>87</v>
      </c>
      <c r="E46" s="44"/>
      <c r="F46" s="44"/>
      <c r="G46" s="48">
        <v>1914</v>
      </c>
      <c r="H46" s="295">
        <v>300000</v>
      </c>
      <c r="I46" s="254" t="s">
        <v>48</v>
      </c>
      <c r="J46" s="154"/>
      <c r="K46" s="53" t="s">
        <v>114</v>
      </c>
      <c r="L46" s="155" t="s">
        <v>91</v>
      </c>
      <c r="M46" s="156"/>
      <c r="N46" s="155" t="s">
        <v>96</v>
      </c>
      <c r="O46" s="45"/>
      <c r="P46" s="45"/>
      <c r="Q46" s="45"/>
      <c r="R46" s="45"/>
      <c r="S46" s="45"/>
      <c r="T46" s="45"/>
      <c r="U46" s="155">
        <f>114.77</f>
        <v>114.77</v>
      </c>
      <c r="V46" s="155"/>
      <c r="W46" s="155"/>
      <c r="X46" s="155"/>
    </row>
    <row r="47" spans="1:24" ht="12.75">
      <c r="A47" s="44">
        <v>43</v>
      </c>
      <c r="B47" s="52" t="s">
        <v>94</v>
      </c>
      <c r="C47" s="44"/>
      <c r="D47" s="48" t="s">
        <v>87</v>
      </c>
      <c r="E47" s="44"/>
      <c r="F47" s="44"/>
      <c r="G47" s="48">
        <v>1910</v>
      </c>
      <c r="H47" s="383">
        <f>192000*133%</f>
        <v>255360</v>
      </c>
      <c r="I47" s="254" t="s">
        <v>48</v>
      </c>
      <c r="J47" s="154"/>
      <c r="K47" s="53" t="s">
        <v>115</v>
      </c>
      <c r="L47" s="155" t="s">
        <v>91</v>
      </c>
      <c r="M47" s="156"/>
      <c r="N47" s="155" t="s">
        <v>96</v>
      </c>
      <c r="O47" s="45"/>
      <c r="P47" s="45"/>
      <c r="Q47" s="45"/>
      <c r="R47" s="45"/>
      <c r="S47" s="45"/>
      <c r="T47" s="45"/>
      <c r="U47" s="155">
        <v>44.97</v>
      </c>
      <c r="V47" s="155"/>
      <c r="W47" s="155"/>
      <c r="X47" s="155"/>
    </row>
    <row r="48" spans="1:24" ht="12.75">
      <c r="A48" s="44">
        <v>44</v>
      </c>
      <c r="B48" s="52" t="s">
        <v>94</v>
      </c>
      <c r="C48" s="44"/>
      <c r="D48" s="48" t="s">
        <v>87</v>
      </c>
      <c r="E48" s="44"/>
      <c r="F48" s="44"/>
      <c r="G48" s="48">
        <v>1910</v>
      </c>
      <c r="H48" s="381">
        <v>500000</v>
      </c>
      <c r="I48" s="254" t="s">
        <v>48</v>
      </c>
      <c r="J48" s="154"/>
      <c r="K48" s="53" t="s">
        <v>116</v>
      </c>
      <c r="L48" s="155" t="s">
        <v>91</v>
      </c>
      <c r="M48" s="156"/>
      <c r="N48" s="155" t="s">
        <v>117</v>
      </c>
      <c r="O48" s="45"/>
      <c r="P48" s="45"/>
      <c r="Q48" s="45"/>
      <c r="R48" s="45"/>
      <c r="S48" s="45"/>
      <c r="T48" s="45"/>
      <c r="U48" s="155">
        <f>174.25</f>
        <v>174.25</v>
      </c>
      <c r="V48" s="155"/>
      <c r="W48" s="155"/>
      <c r="X48" s="155"/>
    </row>
    <row r="49" spans="1:24" ht="12.75">
      <c r="A49" s="44">
        <v>45</v>
      </c>
      <c r="B49" s="52" t="s">
        <v>94</v>
      </c>
      <c r="C49" s="44"/>
      <c r="D49" s="48" t="s">
        <v>87</v>
      </c>
      <c r="E49" s="44"/>
      <c r="F49" s="44"/>
      <c r="G49" s="48">
        <v>1922</v>
      </c>
      <c r="H49" s="383">
        <f>250000*133%</f>
        <v>332500</v>
      </c>
      <c r="I49" s="254" t="s">
        <v>48</v>
      </c>
      <c r="J49" s="154"/>
      <c r="K49" s="53" t="s">
        <v>118</v>
      </c>
      <c r="L49" s="155" t="s">
        <v>91</v>
      </c>
      <c r="M49" s="156"/>
      <c r="N49" s="155" t="s">
        <v>96</v>
      </c>
      <c r="O49" s="45"/>
      <c r="P49" s="45"/>
      <c r="Q49" s="45"/>
      <c r="R49" s="45"/>
      <c r="S49" s="45"/>
      <c r="T49" s="45"/>
      <c r="U49" s="155">
        <f>117.67</f>
        <v>117.67</v>
      </c>
      <c r="V49" s="155"/>
      <c r="W49" s="155"/>
      <c r="X49" s="155"/>
    </row>
    <row r="50" spans="1:24" ht="12.75">
      <c r="A50" s="44">
        <v>46</v>
      </c>
      <c r="B50" s="52" t="s">
        <v>94</v>
      </c>
      <c r="C50" s="55"/>
      <c r="D50" s="56" t="s">
        <v>87</v>
      </c>
      <c r="E50" s="56"/>
      <c r="F50" s="56"/>
      <c r="G50" s="157">
        <v>1920</v>
      </c>
      <c r="H50" s="383">
        <f>1160000*133%</f>
        <v>1542800</v>
      </c>
      <c r="I50" s="254" t="s">
        <v>48</v>
      </c>
      <c r="J50" s="154"/>
      <c r="K50" s="53" t="s">
        <v>119</v>
      </c>
      <c r="L50" s="155" t="s">
        <v>91</v>
      </c>
      <c r="M50" s="156"/>
      <c r="N50" s="155" t="s">
        <v>96</v>
      </c>
      <c r="O50" s="45"/>
      <c r="P50" s="45"/>
      <c r="Q50" s="45"/>
      <c r="R50" s="45"/>
      <c r="S50" s="45"/>
      <c r="T50" s="45"/>
      <c r="U50" s="155">
        <f>385.26</f>
        <v>385.26</v>
      </c>
      <c r="V50" s="155"/>
      <c r="W50" s="155"/>
      <c r="X50" s="155"/>
    </row>
    <row r="51" spans="1:24" ht="12.75">
      <c r="A51" s="44">
        <v>47</v>
      </c>
      <c r="B51" s="52" t="s">
        <v>94</v>
      </c>
      <c r="C51" s="57"/>
      <c r="D51" s="158" t="s">
        <v>87</v>
      </c>
      <c r="E51" s="159"/>
      <c r="F51" s="159"/>
      <c r="G51" s="157">
        <v>1920</v>
      </c>
      <c r="H51" s="381">
        <v>1637000</v>
      </c>
      <c r="I51" s="254" t="s">
        <v>88</v>
      </c>
      <c r="J51" s="154"/>
      <c r="K51" s="53" t="s">
        <v>120</v>
      </c>
      <c r="L51" s="155" t="s">
        <v>91</v>
      </c>
      <c r="M51" s="156"/>
      <c r="N51" s="155" t="s">
        <v>96</v>
      </c>
      <c r="O51" s="45"/>
      <c r="P51" s="45"/>
      <c r="Q51" s="45"/>
      <c r="R51" s="45"/>
      <c r="S51" s="45"/>
      <c r="T51" s="45"/>
      <c r="U51" s="155">
        <f>468.54</f>
        <v>468.54</v>
      </c>
      <c r="V51" s="155"/>
      <c r="W51" s="155"/>
      <c r="X51" s="155"/>
    </row>
    <row r="52" spans="1:24" ht="27.75" customHeight="1">
      <c r="A52" s="44">
        <v>48</v>
      </c>
      <c r="B52" s="160" t="s">
        <v>121</v>
      </c>
      <c r="C52" s="58"/>
      <c r="D52" s="58"/>
      <c r="E52" s="58"/>
      <c r="F52" s="58"/>
      <c r="G52" s="157"/>
      <c r="H52" s="366">
        <v>0</v>
      </c>
      <c r="I52" s="254" t="s">
        <v>0</v>
      </c>
      <c r="J52" s="154"/>
      <c r="K52" s="53" t="s">
        <v>122</v>
      </c>
      <c r="L52" s="155"/>
      <c r="M52" s="156"/>
      <c r="N52" s="155"/>
      <c r="O52" s="45"/>
      <c r="P52" s="45"/>
      <c r="Q52" s="45"/>
      <c r="R52" s="45"/>
      <c r="S52" s="45"/>
      <c r="T52" s="45"/>
      <c r="U52" s="155">
        <v>253.45</v>
      </c>
      <c r="V52" s="155"/>
      <c r="W52" s="155"/>
      <c r="X52" s="155"/>
    </row>
    <row r="53" spans="1:24" ht="12.75">
      <c r="A53" s="44">
        <v>49</v>
      </c>
      <c r="B53" s="52" t="s">
        <v>94</v>
      </c>
      <c r="C53" s="44"/>
      <c r="D53" s="48" t="s">
        <v>87</v>
      </c>
      <c r="E53" s="44"/>
      <c r="F53" s="44"/>
      <c r="G53" s="48">
        <v>1910</v>
      </c>
      <c r="H53" s="381">
        <v>197000</v>
      </c>
      <c r="I53" s="254"/>
      <c r="J53" s="154"/>
      <c r="K53" s="53" t="s">
        <v>123</v>
      </c>
      <c r="L53" s="155" t="s">
        <v>91</v>
      </c>
      <c r="M53" s="156"/>
      <c r="N53" s="155" t="s">
        <v>96</v>
      </c>
      <c r="O53" s="45"/>
      <c r="P53" s="45"/>
      <c r="Q53" s="45"/>
      <c r="R53" s="45"/>
      <c r="S53" s="45"/>
      <c r="T53" s="45"/>
      <c r="U53" s="155">
        <f>56.25</f>
        <v>56.25</v>
      </c>
      <c r="V53" s="155"/>
      <c r="W53" s="155"/>
      <c r="X53" s="155"/>
    </row>
    <row r="54" spans="1:24" ht="12.75">
      <c r="A54" s="44">
        <v>50</v>
      </c>
      <c r="B54" s="52" t="s">
        <v>94</v>
      </c>
      <c r="C54" s="44"/>
      <c r="D54" s="48" t="s">
        <v>87</v>
      </c>
      <c r="E54" s="44"/>
      <c r="F54" s="44"/>
      <c r="G54" s="48">
        <v>1925</v>
      </c>
      <c r="H54" s="365">
        <f>1000000*133%</f>
        <v>1330000</v>
      </c>
      <c r="I54" s="254" t="s">
        <v>48</v>
      </c>
      <c r="J54" s="154"/>
      <c r="K54" s="53" t="s">
        <v>124</v>
      </c>
      <c r="L54" s="155" t="s">
        <v>91</v>
      </c>
      <c r="M54" s="156"/>
      <c r="N54" s="155" t="s">
        <v>96</v>
      </c>
      <c r="O54" s="45"/>
      <c r="P54" s="45"/>
      <c r="Q54" s="45"/>
      <c r="R54" s="45"/>
      <c r="S54" s="45"/>
      <c r="T54" s="45"/>
      <c r="U54" s="155">
        <v>392.33</v>
      </c>
      <c r="V54" s="155"/>
      <c r="W54" s="155"/>
      <c r="X54" s="155"/>
    </row>
    <row r="55" spans="1:24" ht="25.5">
      <c r="A55" s="44">
        <v>51</v>
      </c>
      <c r="B55" s="52" t="s">
        <v>106</v>
      </c>
      <c r="C55" s="44"/>
      <c r="D55" s="48" t="s">
        <v>87</v>
      </c>
      <c r="E55" s="44"/>
      <c r="F55" s="44"/>
      <c r="G55" s="48"/>
      <c r="H55" s="365">
        <f>400000*133%</f>
        <v>532000</v>
      </c>
      <c r="I55" s="254" t="s">
        <v>48</v>
      </c>
      <c r="J55" s="154"/>
      <c r="K55" s="53" t="s">
        <v>125</v>
      </c>
      <c r="L55" s="155"/>
      <c r="M55" s="156"/>
      <c r="N55" s="155"/>
      <c r="O55" s="45"/>
      <c r="P55" s="45"/>
      <c r="Q55" s="45"/>
      <c r="R55" s="45"/>
      <c r="S55" s="45"/>
      <c r="T55" s="45"/>
      <c r="U55" s="155">
        <v>162.66</v>
      </c>
      <c r="V55" s="155"/>
      <c r="W55" s="155"/>
      <c r="X55" s="155"/>
    </row>
    <row r="56" spans="1:24" ht="12.75">
      <c r="A56" s="44">
        <v>52</v>
      </c>
      <c r="B56" s="52" t="s">
        <v>94</v>
      </c>
      <c r="C56" s="44"/>
      <c r="D56" s="48" t="s">
        <v>87</v>
      </c>
      <c r="E56" s="44"/>
      <c r="F56" s="44"/>
      <c r="G56" s="48">
        <v>1890</v>
      </c>
      <c r="H56" s="295">
        <v>648000</v>
      </c>
      <c r="I56" s="254" t="s">
        <v>48</v>
      </c>
      <c r="J56" s="154"/>
      <c r="K56" s="53" t="s">
        <v>126</v>
      </c>
      <c r="L56" s="155" t="s">
        <v>91</v>
      </c>
      <c r="M56" s="156"/>
      <c r="N56" s="155" t="s">
        <v>96</v>
      </c>
      <c r="O56" s="45"/>
      <c r="P56" s="45"/>
      <c r="Q56" s="45"/>
      <c r="R56" s="45"/>
      <c r="S56" s="45"/>
      <c r="T56" s="45"/>
      <c r="U56" s="155">
        <f>215.31</f>
        <v>215.31</v>
      </c>
      <c r="V56" s="155"/>
      <c r="W56" s="155"/>
      <c r="X56" s="155"/>
    </row>
    <row r="57" spans="1:24" ht="12.75">
      <c r="A57" s="44">
        <v>53</v>
      </c>
      <c r="B57" s="52" t="s">
        <v>94</v>
      </c>
      <c r="C57" s="44"/>
      <c r="D57" s="48" t="s">
        <v>87</v>
      </c>
      <c r="E57" s="44"/>
      <c r="F57" s="44"/>
      <c r="G57" s="48">
        <v>1920</v>
      </c>
      <c r="H57" s="381">
        <v>867000</v>
      </c>
      <c r="I57" s="254" t="s">
        <v>88</v>
      </c>
      <c r="J57" s="154"/>
      <c r="K57" s="53" t="s">
        <v>127</v>
      </c>
      <c r="L57" s="155" t="s">
        <v>91</v>
      </c>
      <c r="M57" s="156"/>
      <c r="N57" s="155" t="s">
        <v>96</v>
      </c>
      <c r="O57" s="45"/>
      <c r="P57" s="45"/>
      <c r="Q57" s="45"/>
      <c r="R57" s="45"/>
      <c r="S57" s="45"/>
      <c r="T57" s="45"/>
      <c r="U57" s="155">
        <f>248.06</f>
        <v>248.06</v>
      </c>
      <c r="V57" s="155"/>
      <c r="W57" s="155"/>
      <c r="X57" s="155"/>
    </row>
    <row r="58" spans="1:24" ht="12.75">
      <c r="A58" s="44">
        <v>54</v>
      </c>
      <c r="B58" s="52" t="s">
        <v>94</v>
      </c>
      <c r="C58" s="44"/>
      <c r="D58" s="48" t="s">
        <v>87</v>
      </c>
      <c r="E58" s="44"/>
      <c r="F58" s="44"/>
      <c r="G58" s="48">
        <v>1917</v>
      </c>
      <c r="H58" s="381">
        <v>1073000</v>
      </c>
      <c r="I58" s="254" t="s">
        <v>88</v>
      </c>
      <c r="J58" s="154"/>
      <c r="K58" s="53" t="s">
        <v>128</v>
      </c>
      <c r="L58" s="155" t="s">
        <v>91</v>
      </c>
      <c r="M58" s="156"/>
      <c r="N58" s="155" t="s">
        <v>96</v>
      </c>
      <c r="O58" s="45"/>
      <c r="P58" s="45"/>
      <c r="Q58" s="45"/>
      <c r="R58" s="45"/>
      <c r="S58" s="45"/>
      <c r="T58" s="45"/>
      <c r="U58" s="155">
        <f>307.11</f>
        <v>307.11</v>
      </c>
      <c r="V58" s="155"/>
      <c r="W58" s="155"/>
      <c r="X58" s="155"/>
    </row>
    <row r="59" spans="1:24" ht="12.75">
      <c r="A59" s="44">
        <v>55</v>
      </c>
      <c r="B59" s="52" t="s">
        <v>94</v>
      </c>
      <c r="C59" s="44"/>
      <c r="D59" s="48" t="s">
        <v>87</v>
      </c>
      <c r="E59" s="44"/>
      <c r="F59" s="44"/>
      <c r="G59" s="48">
        <v>2006</v>
      </c>
      <c r="H59" s="381">
        <v>5652000</v>
      </c>
      <c r="I59" s="254" t="s">
        <v>88</v>
      </c>
      <c r="J59" s="154"/>
      <c r="K59" s="53" t="s">
        <v>129</v>
      </c>
      <c r="L59" s="155" t="s">
        <v>91</v>
      </c>
      <c r="M59" s="156"/>
      <c r="N59" s="155" t="s">
        <v>96</v>
      </c>
      <c r="O59" s="45"/>
      <c r="P59" s="45"/>
      <c r="Q59" s="45"/>
      <c r="R59" s="45"/>
      <c r="S59" s="45"/>
      <c r="T59" s="45"/>
      <c r="U59" s="155">
        <f>1617.39</f>
        <v>1617.39</v>
      </c>
      <c r="V59" s="155"/>
      <c r="W59" s="155"/>
      <c r="X59" s="155"/>
    </row>
    <row r="60" spans="1:24" ht="12.75">
      <c r="A60" s="44">
        <v>56</v>
      </c>
      <c r="B60" s="52" t="s">
        <v>130</v>
      </c>
      <c r="C60" s="44"/>
      <c r="D60" s="48" t="s">
        <v>87</v>
      </c>
      <c r="E60" s="44"/>
      <c r="F60" s="44"/>
      <c r="G60" s="48">
        <v>1870</v>
      </c>
      <c r="H60" s="381">
        <v>2120000</v>
      </c>
      <c r="I60" s="254" t="s">
        <v>88</v>
      </c>
      <c r="J60" s="154"/>
      <c r="K60" s="53" t="s">
        <v>131</v>
      </c>
      <c r="L60" s="155" t="s">
        <v>91</v>
      </c>
      <c r="M60" s="156"/>
      <c r="N60" s="155" t="s">
        <v>96</v>
      </c>
      <c r="O60" s="45"/>
      <c r="P60" s="45"/>
      <c r="Q60" s="45"/>
      <c r="R60" s="45"/>
      <c r="S60" s="45"/>
      <c r="T60" s="45"/>
      <c r="U60" s="155">
        <f>557.12</f>
        <v>557.12</v>
      </c>
      <c r="V60" s="155"/>
      <c r="W60" s="155"/>
      <c r="X60" s="155"/>
    </row>
    <row r="61" spans="1:24" ht="12.75">
      <c r="A61" s="44">
        <v>57</v>
      </c>
      <c r="B61" s="52" t="s">
        <v>94</v>
      </c>
      <c r="C61" s="44"/>
      <c r="D61" s="48" t="s">
        <v>87</v>
      </c>
      <c r="E61" s="44"/>
      <c r="F61" s="44"/>
      <c r="G61" s="48">
        <v>1910</v>
      </c>
      <c r="H61" s="381">
        <v>761000</v>
      </c>
      <c r="I61" s="254" t="s">
        <v>88</v>
      </c>
      <c r="J61" s="154" t="s">
        <v>89</v>
      </c>
      <c r="K61" s="53" t="s">
        <v>132</v>
      </c>
      <c r="L61" s="155" t="s">
        <v>91</v>
      </c>
      <c r="M61" s="156"/>
      <c r="N61" s="155" t="s">
        <v>96</v>
      </c>
      <c r="O61" s="45"/>
      <c r="P61" s="45"/>
      <c r="Q61" s="45"/>
      <c r="R61" s="45"/>
      <c r="S61" s="45"/>
      <c r="T61" s="45"/>
      <c r="U61" s="155">
        <v>217.83</v>
      </c>
      <c r="V61" s="155"/>
      <c r="W61" s="155"/>
      <c r="X61" s="155"/>
    </row>
    <row r="62" spans="1:24" ht="12.75">
      <c r="A62" s="44">
        <v>58</v>
      </c>
      <c r="B62" s="52" t="s">
        <v>130</v>
      </c>
      <c r="C62" s="44"/>
      <c r="D62" s="48" t="s">
        <v>87</v>
      </c>
      <c r="E62" s="44"/>
      <c r="F62" s="44"/>
      <c r="G62" s="48">
        <v>1860</v>
      </c>
      <c r="H62" s="381">
        <v>271000</v>
      </c>
      <c r="I62" s="254" t="s">
        <v>88</v>
      </c>
      <c r="J62" s="154"/>
      <c r="K62" s="53" t="s">
        <v>133</v>
      </c>
      <c r="L62" s="155" t="s">
        <v>91</v>
      </c>
      <c r="M62" s="156"/>
      <c r="N62" s="155" t="s">
        <v>96</v>
      </c>
      <c r="O62" s="45"/>
      <c r="P62" s="45"/>
      <c r="Q62" s="45"/>
      <c r="R62" s="45"/>
      <c r="S62" s="45"/>
      <c r="T62" s="45"/>
      <c r="U62" s="155">
        <v>71.29</v>
      </c>
      <c r="V62" s="155"/>
      <c r="W62" s="155"/>
      <c r="X62" s="155"/>
    </row>
    <row r="63" spans="1:24" ht="12.75">
      <c r="A63" s="44">
        <v>59</v>
      </c>
      <c r="B63" s="52" t="s">
        <v>630</v>
      </c>
      <c r="C63" s="44"/>
      <c r="D63" s="48" t="s">
        <v>87</v>
      </c>
      <c r="E63" s="44"/>
      <c r="F63" s="44"/>
      <c r="G63" s="48">
        <v>1969</v>
      </c>
      <c r="H63" s="381">
        <v>3500000</v>
      </c>
      <c r="I63" s="254" t="s">
        <v>48</v>
      </c>
      <c r="J63" s="154"/>
      <c r="K63" s="53" t="s">
        <v>134</v>
      </c>
      <c r="L63" s="60" t="s">
        <v>91</v>
      </c>
      <c r="M63" s="161"/>
      <c r="N63" s="60" t="s">
        <v>117</v>
      </c>
      <c r="O63" s="134"/>
      <c r="P63" s="134"/>
      <c r="Q63" s="134"/>
      <c r="R63" s="134"/>
      <c r="S63" s="134"/>
      <c r="T63" s="134"/>
      <c r="U63" s="155">
        <v>915.52</v>
      </c>
      <c r="V63" s="155"/>
      <c r="W63" s="155"/>
      <c r="X63" s="155"/>
    </row>
    <row r="64" spans="1:24" ht="12.75">
      <c r="A64" s="44">
        <v>60</v>
      </c>
      <c r="B64" s="52" t="s">
        <v>130</v>
      </c>
      <c r="C64" s="44"/>
      <c r="D64" s="48" t="s">
        <v>87</v>
      </c>
      <c r="E64" s="44"/>
      <c r="F64" s="44"/>
      <c r="G64" s="48"/>
      <c r="H64" s="381">
        <v>90000</v>
      </c>
      <c r="I64" s="254" t="s">
        <v>88</v>
      </c>
      <c r="J64" s="154" t="s">
        <v>135</v>
      </c>
      <c r="K64" s="53" t="s">
        <v>136</v>
      </c>
      <c r="L64" s="155" t="s">
        <v>91</v>
      </c>
      <c r="M64" s="156"/>
      <c r="N64" s="155" t="s">
        <v>96</v>
      </c>
      <c r="O64" s="45"/>
      <c r="P64" s="45"/>
      <c r="Q64" s="45"/>
      <c r="R64" s="45"/>
      <c r="S64" s="45"/>
      <c r="T64" s="45"/>
      <c r="U64" s="155">
        <v>23.6</v>
      </c>
      <c r="V64" s="155"/>
      <c r="W64" s="155"/>
      <c r="X64" s="155"/>
    </row>
    <row r="65" spans="1:24" ht="12.75">
      <c r="A65" s="44">
        <v>61</v>
      </c>
      <c r="B65" s="52" t="s">
        <v>94</v>
      </c>
      <c r="C65" s="44"/>
      <c r="D65" s="48" t="s">
        <v>87</v>
      </c>
      <c r="E65" s="44"/>
      <c r="F65" s="44"/>
      <c r="G65" s="48">
        <v>1955</v>
      </c>
      <c r="H65" s="383">
        <f>600000*133%</f>
        <v>798000</v>
      </c>
      <c r="I65" s="254" t="s">
        <v>48</v>
      </c>
      <c r="J65" s="154"/>
      <c r="K65" s="53" t="s">
        <v>137</v>
      </c>
      <c r="L65" s="155" t="s">
        <v>91</v>
      </c>
      <c r="M65" s="156"/>
      <c r="N65" s="155" t="s">
        <v>96</v>
      </c>
      <c r="O65" s="45"/>
      <c r="P65" s="45"/>
      <c r="Q65" s="45"/>
      <c r="R65" s="45"/>
      <c r="S65" s="45"/>
      <c r="T65" s="45"/>
      <c r="U65" s="155">
        <f>229.45</f>
        <v>229.45</v>
      </c>
      <c r="V65" s="155"/>
      <c r="W65" s="155"/>
      <c r="X65" s="155"/>
    </row>
    <row r="66" spans="1:24" ht="12.75">
      <c r="A66" s="44">
        <v>62</v>
      </c>
      <c r="B66" s="52" t="s">
        <v>631</v>
      </c>
      <c r="C66" s="44"/>
      <c r="D66" s="48" t="s">
        <v>87</v>
      </c>
      <c r="E66" s="44"/>
      <c r="F66" s="44"/>
      <c r="G66" s="48">
        <v>1925</v>
      </c>
      <c r="H66" s="296">
        <v>1500000</v>
      </c>
      <c r="I66" s="254" t="s">
        <v>48</v>
      </c>
      <c r="J66" s="154" t="s">
        <v>89</v>
      </c>
      <c r="K66" s="53" t="s">
        <v>138</v>
      </c>
      <c r="L66" s="155" t="s">
        <v>91</v>
      </c>
      <c r="M66" s="156"/>
      <c r="N66" s="155" t="s">
        <v>96</v>
      </c>
      <c r="O66" s="45"/>
      <c r="P66" s="45"/>
      <c r="Q66" s="45"/>
      <c r="R66" s="45"/>
      <c r="S66" s="45"/>
      <c r="T66" s="45"/>
      <c r="U66" s="155">
        <v>663.91</v>
      </c>
      <c r="V66" s="155"/>
      <c r="W66" s="155"/>
      <c r="X66" s="155"/>
    </row>
    <row r="67" spans="1:24" ht="12.75">
      <c r="A67" s="44">
        <v>63</v>
      </c>
      <c r="B67" s="52" t="s">
        <v>94</v>
      </c>
      <c r="C67" s="44"/>
      <c r="D67" s="48" t="s">
        <v>87</v>
      </c>
      <c r="E67" s="44"/>
      <c r="F67" s="44"/>
      <c r="G67" s="48">
        <v>1900</v>
      </c>
      <c r="H67" s="381">
        <v>523000</v>
      </c>
      <c r="I67" s="254" t="s">
        <v>88</v>
      </c>
      <c r="J67" s="154"/>
      <c r="K67" s="53" t="s">
        <v>139</v>
      </c>
      <c r="L67" s="155" t="s">
        <v>91</v>
      </c>
      <c r="M67" s="156"/>
      <c r="N67" s="155" t="s">
        <v>96</v>
      </c>
      <c r="O67" s="45"/>
      <c r="P67" s="45"/>
      <c r="Q67" s="45"/>
      <c r="R67" s="45"/>
      <c r="S67" s="45"/>
      <c r="T67" s="45"/>
      <c r="U67" s="155">
        <f>149.57</f>
        <v>149.57</v>
      </c>
      <c r="V67" s="155"/>
      <c r="W67" s="155"/>
      <c r="X67" s="155"/>
    </row>
    <row r="68" spans="1:24" ht="12.75">
      <c r="A68" s="44">
        <v>64</v>
      </c>
      <c r="B68" s="52" t="s">
        <v>94</v>
      </c>
      <c r="C68" s="44"/>
      <c r="D68" s="48" t="s">
        <v>87</v>
      </c>
      <c r="E68" s="44"/>
      <c r="F68" s="44"/>
      <c r="G68" s="48">
        <v>1920</v>
      </c>
      <c r="H68" s="381">
        <v>660000</v>
      </c>
      <c r="I68" s="254" t="s">
        <v>88</v>
      </c>
      <c r="J68" s="154"/>
      <c r="K68" s="53" t="s">
        <v>140</v>
      </c>
      <c r="L68" s="155" t="s">
        <v>91</v>
      </c>
      <c r="M68" s="156"/>
      <c r="N68" s="155" t="s">
        <v>96</v>
      </c>
      <c r="O68" s="45"/>
      <c r="P68" s="45"/>
      <c r="Q68" s="45"/>
      <c r="R68" s="45"/>
      <c r="S68" s="45"/>
      <c r="T68" s="45"/>
      <c r="U68" s="155">
        <f>188.86</f>
        <v>188.86</v>
      </c>
      <c r="V68" s="155"/>
      <c r="W68" s="155"/>
      <c r="X68" s="155"/>
    </row>
    <row r="69" spans="1:24" ht="12.75">
      <c r="A69" s="44">
        <v>65</v>
      </c>
      <c r="B69" s="52" t="s">
        <v>141</v>
      </c>
      <c r="C69" s="44"/>
      <c r="D69" s="48" t="s">
        <v>87</v>
      </c>
      <c r="E69" s="44"/>
      <c r="F69" s="44"/>
      <c r="G69" s="48"/>
      <c r="H69" s="381">
        <v>1350000</v>
      </c>
      <c r="I69" s="254" t="s">
        <v>48</v>
      </c>
      <c r="J69" s="154" t="s">
        <v>142</v>
      </c>
      <c r="K69" s="53" t="s">
        <v>143</v>
      </c>
      <c r="L69" s="155" t="s">
        <v>91</v>
      </c>
      <c r="M69" s="156"/>
      <c r="N69" s="155" t="s">
        <v>117</v>
      </c>
      <c r="O69" s="45"/>
      <c r="P69" s="45"/>
      <c r="Q69" s="45"/>
      <c r="R69" s="45"/>
      <c r="S69" s="45"/>
      <c r="T69" s="45"/>
      <c r="U69" s="155">
        <f>391.4</f>
        <v>391.4</v>
      </c>
      <c r="V69" s="155"/>
      <c r="W69" s="155"/>
      <c r="X69" s="155"/>
    </row>
    <row r="70" spans="1:24" ht="12.75">
      <c r="A70" s="44">
        <v>66</v>
      </c>
      <c r="B70" s="52" t="s">
        <v>94</v>
      </c>
      <c r="C70" s="44"/>
      <c r="D70" s="48" t="s">
        <v>87</v>
      </c>
      <c r="E70" s="44"/>
      <c r="F70" s="44"/>
      <c r="G70" s="48">
        <v>1930</v>
      </c>
      <c r="H70" s="365">
        <f>521000*133%</f>
        <v>692930</v>
      </c>
      <c r="I70" s="254" t="s">
        <v>48</v>
      </c>
      <c r="J70" s="154"/>
      <c r="K70" s="53" t="s">
        <v>144</v>
      </c>
      <c r="L70" s="155" t="s">
        <v>91</v>
      </c>
      <c r="M70" s="156"/>
      <c r="N70" s="155" t="s">
        <v>96</v>
      </c>
      <c r="O70" s="45"/>
      <c r="P70" s="45"/>
      <c r="Q70" s="45"/>
      <c r="R70" s="45"/>
      <c r="S70" s="45"/>
      <c r="T70" s="45"/>
      <c r="U70" s="155">
        <f>201.5</f>
        <v>201.5</v>
      </c>
      <c r="V70" s="155"/>
      <c r="W70" s="155"/>
      <c r="X70" s="155"/>
    </row>
    <row r="71" spans="1:24" ht="12.75">
      <c r="A71" s="44">
        <v>67</v>
      </c>
      <c r="B71" s="52" t="s">
        <v>94</v>
      </c>
      <c r="C71" s="44"/>
      <c r="D71" s="48" t="s">
        <v>87</v>
      </c>
      <c r="E71" s="44"/>
      <c r="F71" s="44"/>
      <c r="G71" s="48">
        <v>1890</v>
      </c>
      <c r="H71" s="296">
        <v>210000</v>
      </c>
      <c r="I71" s="254" t="s">
        <v>48</v>
      </c>
      <c r="J71" s="154"/>
      <c r="K71" s="53" t="s">
        <v>145</v>
      </c>
      <c r="L71" s="155" t="s">
        <v>91</v>
      </c>
      <c r="M71" s="156"/>
      <c r="N71" s="155" t="s">
        <v>96</v>
      </c>
      <c r="O71" s="45"/>
      <c r="P71" s="45"/>
      <c r="Q71" s="45"/>
      <c r="R71" s="45"/>
      <c r="S71" s="45"/>
      <c r="T71" s="45"/>
      <c r="U71" s="155">
        <v>69.62</v>
      </c>
      <c r="V71" s="155"/>
      <c r="W71" s="155"/>
      <c r="X71" s="155"/>
    </row>
    <row r="72" spans="1:24" ht="12.75">
      <c r="A72" s="44">
        <v>68</v>
      </c>
      <c r="B72" s="52" t="s">
        <v>94</v>
      </c>
      <c r="C72" s="44"/>
      <c r="D72" s="48" t="s">
        <v>87</v>
      </c>
      <c r="E72" s="44"/>
      <c r="F72" s="44"/>
      <c r="G72" s="48">
        <v>1955</v>
      </c>
      <c r="H72" s="383">
        <f>450000*133%</f>
        <v>598500</v>
      </c>
      <c r="I72" s="254" t="s">
        <v>48</v>
      </c>
      <c r="J72" s="154"/>
      <c r="K72" s="53" t="s">
        <v>146</v>
      </c>
      <c r="L72" s="155" t="s">
        <v>91</v>
      </c>
      <c r="M72" s="156"/>
      <c r="N72" s="155" t="s">
        <v>96</v>
      </c>
      <c r="O72" s="45"/>
      <c r="P72" s="45"/>
      <c r="Q72" s="45"/>
      <c r="R72" s="45"/>
      <c r="S72" s="45"/>
      <c r="T72" s="45"/>
      <c r="U72" s="155">
        <f>176.03</f>
        <v>176.03</v>
      </c>
      <c r="V72" s="155"/>
      <c r="W72" s="155"/>
      <c r="X72" s="155"/>
    </row>
    <row r="73" spans="1:24" ht="12.75">
      <c r="A73" s="44">
        <v>69</v>
      </c>
      <c r="B73" s="52" t="s">
        <v>94</v>
      </c>
      <c r="C73" s="44"/>
      <c r="D73" s="48" t="s">
        <v>87</v>
      </c>
      <c r="E73" s="44"/>
      <c r="F73" s="44"/>
      <c r="G73" s="48"/>
      <c r="H73" s="381">
        <v>1772000</v>
      </c>
      <c r="I73" s="254" t="s">
        <v>88</v>
      </c>
      <c r="J73" s="154"/>
      <c r="K73" s="53" t="s">
        <v>147</v>
      </c>
      <c r="L73" s="155" t="s">
        <v>91</v>
      </c>
      <c r="M73" s="156"/>
      <c r="N73" s="155" t="s">
        <v>96</v>
      </c>
      <c r="O73" s="45"/>
      <c r="P73" s="45"/>
      <c r="Q73" s="45"/>
      <c r="R73" s="45"/>
      <c r="S73" s="45"/>
      <c r="T73" s="45"/>
      <c r="U73" s="155">
        <f>507.11</f>
        <v>507.11</v>
      </c>
      <c r="V73" s="155"/>
      <c r="W73" s="155"/>
      <c r="X73" s="155"/>
    </row>
    <row r="74" spans="1:24" ht="12.75">
      <c r="A74" s="44">
        <v>70</v>
      </c>
      <c r="B74" s="52" t="s">
        <v>99</v>
      </c>
      <c r="C74" s="44"/>
      <c r="D74" s="48" t="s">
        <v>87</v>
      </c>
      <c r="E74" s="44"/>
      <c r="F74" s="44"/>
      <c r="G74" s="48"/>
      <c r="H74" s="381">
        <v>870000</v>
      </c>
      <c r="I74" s="254" t="s">
        <v>88</v>
      </c>
      <c r="J74" s="154" t="s">
        <v>104</v>
      </c>
      <c r="K74" s="53" t="s">
        <v>148</v>
      </c>
      <c r="L74" s="155" t="s">
        <v>91</v>
      </c>
      <c r="M74" s="156"/>
      <c r="N74" s="155" t="s">
        <v>96</v>
      </c>
      <c r="O74" s="45"/>
      <c r="P74" s="45"/>
      <c r="Q74" s="45"/>
      <c r="R74" s="45"/>
      <c r="S74" s="45"/>
      <c r="T74" s="45"/>
      <c r="U74" s="155">
        <v>175</v>
      </c>
      <c r="V74" s="155"/>
      <c r="W74" s="155"/>
      <c r="X74" s="147"/>
    </row>
    <row r="75" spans="1:24" ht="12.75">
      <c r="A75" s="44">
        <v>71</v>
      </c>
      <c r="B75" s="47" t="s">
        <v>94</v>
      </c>
      <c r="C75" s="44"/>
      <c r="D75" s="44" t="s">
        <v>87</v>
      </c>
      <c r="E75" s="44"/>
      <c r="F75" s="44"/>
      <c r="G75" s="44">
        <v>2010</v>
      </c>
      <c r="H75" s="381">
        <v>8054000</v>
      </c>
      <c r="I75" s="254" t="s">
        <v>88</v>
      </c>
      <c r="J75" s="44"/>
      <c r="K75" s="129" t="s">
        <v>149</v>
      </c>
      <c r="L75" s="155" t="s">
        <v>91</v>
      </c>
      <c r="M75" s="162"/>
      <c r="N75" s="155" t="s">
        <v>96</v>
      </c>
      <c r="O75" s="45"/>
      <c r="P75" s="45"/>
      <c r="Q75" s="45"/>
      <c r="R75" s="45"/>
      <c r="S75" s="45"/>
      <c r="T75" s="45"/>
      <c r="U75" s="147">
        <v>2304.62</v>
      </c>
      <c r="V75" s="147"/>
      <c r="W75" s="147"/>
      <c r="X75" s="147"/>
    </row>
    <row r="76" spans="1:24" ht="12.75">
      <c r="A76" s="44">
        <v>72</v>
      </c>
      <c r="B76" s="47" t="s">
        <v>632</v>
      </c>
      <c r="C76" s="44"/>
      <c r="D76" s="44"/>
      <c r="E76" s="44"/>
      <c r="F76" s="44"/>
      <c r="G76" s="44"/>
      <c r="H76" s="367">
        <f>800000*133%</f>
        <v>1064000</v>
      </c>
      <c r="I76" s="254" t="s">
        <v>48</v>
      </c>
      <c r="J76" s="44" t="s">
        <v>639</v>
      </c>
      <c r="K76" s="129" t="s">
        <v>636</v>
      </c>
      <c r="L76" s="155"/>
      <c r="M76" s="162"/>
      <c r="N76" s="155"/>
      <c r="O76" s="45"/>
      <c r="P76" s="45"/>
      <c r="Q76" s="45"/>
      <c r="R76" s="45"/>
      <c r="S76" s="45"/>
      <c r="T76" s="45"/>
      <c r="U76" s="147"/>
      <c r="V76" s="147"/>
      <c r="W76" s="147"/>
      <c r="X76" s="147"/>
    </row>
    <row r="77" spans="1:24" ht="12.75">
      <c r="A77" s="44">
        <v>73</v>
      </c>
      <c r="B77" s="47" t="s">
        <v>37</v>
      </c>
      <c r="C77" s="44"/>
      <c r="D77" s="44"/>
      <c r="E77" s="44"/>
      <c r="F77" s="44"/>
      <c r="G77" s="44"/>
      <c r="H77" s="296">
        <f>60000*133%</f>
        <v>79800</v>
      </c>
      <c r="I77" s="254" t="s">
        <v>48</v>
      </c>
      <c r="J77" s="44"/>
      <c r="K77" s="129" t="s">
        <v>637</v>
      </c>
      <c r="L77" s="155"/>
      <c r="M77" s="162"/>
      <c r="N77" s="155"/>
      <c r="O77" s="45"/>
      <c r="P77" s="45"/>
      <c r="Q77" s="45"/>
      <c r="R77" s="45"/>
      <c r="S77" s="45"/>
      <c r="T77" s="45"/>
      <c r="U77" s="147"/>
      <c r="V77" s="147"/>
      <c r="W77" s="147"/>
      <c r="X77" s="147"/>
    </row>
    <row r="78" spans="1:24" ht="16.5" customHeight="1">
      <c r="A78" s="44">
        <v>74</v>
      </c>
      <c r="B78" s="47" t="s">
        <v>641</v>
      </c>
      <c r="C78" s="44" t="s">
        <v>642</v>
      </c>
      <c r="D78" s="44" t="s">
        <v>87</v>
      </c>
      <c r="E78" s="44"/>
      <c r="F78" s="44"/>
      <c r="G78" s="44"/>
      <c r="H78" s="305">
        <v>40000</v>
      </c>
      <c r="I78" s="54" t="s">
        <v>48</v>
      </c>
      <c r="J78" s="44"/>
      <c r="K78" s="129" t="s">
        <v>643</v>
      </c>
      <c r="L78" s="155"/>
      <c r="M78" s="162"/>
      <c r="N78" s="155"/>
      <c r="O78" s="45"/>
      <c r="P78" s="45"/>
      <c r="Q78" s="45"/>
      <c r="R78" s="45"/>
      <c r="S78" s="45"/>
      <c r="T78" s="45"/>
      <c r="U78" s="147"/>
      <c r="V78" s="147"/>
      <c r="W78" s="147"/>
      <c r="X78" s="147"/>
    </row>
    <row r="79" spans="1:24" ht="16.5" customHeight="1">
      <c r="A79" s="44">
        <v>75</v>
      </c>
      <c r="B79" s="47" t="s">
        <v>644</v>
      </c>
      <c r="C79" s="44"/>
      <c r="D79" s="44" t="s">
        <v>87</v>
      </c>
      <c r="E79" s="44"/>
      <c r="F79" s="44"/>
      <c r="G79" s="44">
        <v>2017</v>
      </c>
      <c r="H79" s="305">
        <v>53030.94</v>
      </c>
      <c r="I79" s="54" t="s">
        <v>36</v>
      </c>
      <c r="J79" s="44"/>
      <c r="K79" s="129" t="s">
        <v>645</v>
      </c>
      <c r="L79" s="155"/>
      <c r="M79" s="162"/>
      <c r="N79" s="155"/>
      <c r="O79" s="45"/>
      <c r="P79" s="45"/>
      <c r="Q79" s="45"/>
      <c r="R79" s="45"/>
      <c r="S79" s="45"/>
      <c r="T79" s="45"/>
      <c r="U79" s="147"/>
      <c r="V79" s="147"/>
      <c r="W79" s="147"/>
      <c r="X79" s="147"/>
    </row>
    <row r="80" spans="1:24" ht="24.75" customHeight="1">
      <c r="A80" s="44">
        <v>76</v>
      </c>
      <c r="B80" s="47" t="s">
        <v>646</v>
      </c>
      <c r="C80" s="44"/>
      <c r="D80" s="44" t="s">
        <v>87</v>
      </c>
      <c r="E80" s="44"/>
      <c r="F80" s="44"/>
      <c r="G80" s="44">
        <v>2017</v>
      </c>
      <c r="H80" s="305">
        <v>51690.41</v>
      </c>
      <c r="I80" s="54" t="s">
        <v>36</v>
      </c>
      <c r="J80" s="44"/>
      <c r="K80" s="129" t="s">
        <v>647</v>
      </c>
      <c r="L80" s="155"/>
      <c r="M80" s="162"/>
      <c r="N80" s="155"/>
      <c r="O80" s="45"/>
      <c r="P80" s="45"/>
      <c r="Q80" s="45"/>
      <c r="R80" s="45"/>
      <c r="S80" s="45"/>
      <c r="T80" s="45"/>
      <c r="U80" s="147"/>
      <c r="V80" s="147"/>
      <c r="W80" s="147"/>
      <c r="X80" s="147"/>
    </row>
    <row r="81" spans="1:24" ht="16.5" customHeight="1">
      <c r="A81" s="44">
        <v>77</v>
      </c>
      <c r="B81" s="47" t="s">
        <v>696</v>
      </c>
      <c r="C81" s="44"/>
      <c r="D81" s="44" t="s">
        <v>87</v>
      </c>
      <c r="E81" s="44"/>
      <c r="F81" s="44"/>
      <c r="G81" s="44"/>
      <c r="H81" s="296">
        <v>89797.8361</v>
      </c>
      <c r="I81" s="54" t="s">
        <v>36</v>
      </c>
      <c r="J81" s="44"/>
      <c r="K81" s="129" t="s">
        <v>697</v>
      </c>
      <c r="L81" s="155"/>
      <c r="M81" s="162"/>
      <c r="N81" s="155"/>
      <c r="O81" s="45"/>
      <c r="P81" s="45"/>
      <c r="Q81" s="45"/>
      <c r="R81" s="45"/>
      <c r="S81" s="45"/>
      <c r="T81" s="45"/>
      <c r="U81" s="147"/>
      <c r="V81" s="147"/>
      <c r="W81" s="147"/>
      <c r="X81" s="147"/>
    </row>
    <row r="82" spans="1:24" ht="16.5" customHeight="1">
      <c r="A82" s="44">
        <v>78</v>
      </c>
      <c r="B82" s="47" t="s">
        <v>698</v>
      </c>
      <c r="C82" s="44"/>
      <c r="D82" s="44"/>
      <c r="E82" s="44"/>
      <c r="F82" s="44"/>
      <c r="G82" s="44"/>
      <c r="H82" s="296">
        <v>108980.20000000001</v>
      </c>
      <c r="I82" s="54" t="s">
        <v>36</v>
      </c>
      <c r="J82" s="44"/>
      <c r="K82" s="129" t="s">
        <v>699</v>
      </c>
      <c r="L82" s="155"/>
      <c r="M82" s="162"/>
      <c r="N82" s="155"/>
      <c r="O82" s="45"/>
      <c r="P82" s="45"/>
      <c r="Q82" s="45"/>
      <c r="R82" s="45"/>
      <c r="S82" s="45"/>
      <c r="T82" s="45"/>
      <c r="U82" s="147"/>
      <c r="V82" s="147"/>
      <c r="W82" s="147"/>
      <c r="X82" s="147"/>
    </row>
    <row r="83" spans="1:24" ht="16.5" customHeight="1">
      <c r="A83" s="44">
        <v>79</v>
      </c>
      <c r="B83" s="58" t="s">
        <v>1202</v>
      </c>
      <c r="C83" s="44"/>
      <c r="D83" s="44"/>
      <c r="E83" s="44"/>
      <c r="F83" s="44"/>
      <c r="G83" s="44"/>
      <c r="H83" s="296">
        <v>15326.92</v>
      </c>
      <c r="I83" s="54" t="s">
        <v>36</v>
      </c>
      <c r="J83" s="44"/>
      <c r="K83" s="175" t="s">
        <v>97</v>
      </c>
      <c r="L83" s="155"/>
      <c r="M83" s="162"/>
      <c r="N83" s="155"/>
      <c r="O83" s="45"/>
      <c r="P83" s="45"/>
      <c r="Q83" s="45"/>
      <c r="R83" s="45"/>
      <c r="S83" s="45"/>
      <c r="T83" s="45"/>
      <c r="U83" s="147"/>
      <c r="V83" s="147"/>
      <c r="W83" s="147"/>
      <c r="X83" s="147"/>
    </row>
    <row r="84" spans="1:24" ht="16.5" customHeight="1">
      <c r="A84" s="44">
        <v>80</v>
      </c>
      <c r="B84" s="304" t="s">
        <v>1203</v>
      </c>
      <c r="C84" s="44"/>
      <c r="D84" s="44"/>
      <c r="E84" s="44"/>
      <c r="F84" s="44"/>
      <c r="G84" s="44"/>
      <c r="H84" s="330">
        <v>43231.37</v>
      </c>
      <c r="I84" s="54" t="s">
        <v>36</v>
      </c>
      <c r="J84" s="44"/>
      <c r="K84" s="175" t="s">
        <v>1242</v>
      </c>
      <c r="L84" s="155"/>
      <c r="M84" s="162"/>
      <c r="N84" s="155"/>
      <c r="O84" s="45"/>
      <c r="P84" s="45"/>
      <c r="Q84" s="45"/>
      <c r="R84" s="45"/>
      <c r="S84" s="45"/>
      <c r="T84" s="45"/>
      <c r="U84" s="147"/>
      <c r="V84" s="147"/>
      <c r="W84" s="147"/>
      <c r="X84" s="147"/>
    </row>
    <row r="85" spans="1:24" ht="28.5" customHeight="1">
      <c r="A85" s="44">
        <v>81</v>
      </c>
      <c r="B85" s="304" t="s">
        <v>1204</v>
      </c>
      <c r="C85" s="44"/>
      <c r="D85" s="44"/>
      <c r="E85" s="44"/>
      <c r="F85" s="44"/>
      <c r="G85" s="44"/>
      <c r="H85" s="330">
        <v>358218.66</v>
      </c>
      <c r="I85" s="54" t="s">
        <v>36</v>
      </c>
      <c r="J85" s="44"/>
      <c r="K85" s="175" t="s">
        <v>1243</v>
      </c>
      <c r="L85" s="155"/>
      <c r="M85" s="162"/>
      <c r="N85" s="155"/>
      <c r="O85" s="45"/>
      <c r="P85" s="45"/>
      <c r="Q85" s="45"/>
      <c r="R85" s="45"/>
      <c r="S85" s="45"/>
      <c r="T85" s="45"/>
      <c r="U85" s="147"/>
      <c r="V85" s="147"/>
      <c r="W85" s="147"/>
      <c r="X85" s="147"/>
    </row>
    <row r="86" spans="1:24" ht="28.5" customHeight="1">
      <c r="A86" s="44">
        <v>82</v>
      </c>
      <c r="B86" s="304" t="s">
        <v>1205</v>
      </c>
      <c r="C86" s="44"/>
      <c r="D86" s="44"/>
      <c r="E86" s="44"/>
      <c r="F86" s="44"/>
      <c r="G86" s="44"/>
      <c r="H86" s="330">
        <v>593923.96</v>
      </c>
      <c r="I86" s="54" t="s">
        <v>36</v>
      </c>
      <c r="J86" s="44"/>
      <c r="K86" s="175" t="s">
        <v>1244</v>
      </c>
      <c r="L86" s="155"/>
      <c r="M86" s="162"/>
      <c r="N86" s="155"/>
      <c r="O86" s="45"/>
      <c r="P86" s="45"/>
      <c r="Q86" s="45"/>
      <c r="R86" s="45"/>
      <c r="S86" s="45"/>
      <c r="T86" s="45"/>
      <c r="U86" s="147"/>
      <c r="V86" s="147"/>
      <c r="W86" s="147"/>
      <c r="X86" s="147"/>
    </row>
    <row r="87" spans="1:24" ht="16.5" customHeight="1">
      <c r="A87" s="44">
        <v>83</v>
      </c>
      <c r="B87" s="304" t="s">
        <v>1206</v>
      </c>
      <c r="C87" s="44"/>
      <c r="D87" s="44"/>
      <c r="E87" s="44"/>
      <c r="F87" s="44"/>
      <c r="G87" s="44"/>
      <c r="H87" s="330">
        <v>0</v>
      </c>
      <c r="I87" s="54" t="s">
        <v>36</v>
      </c>
      <c r="J87" s="44"/>
      <c r="K87" s="175"/>
      <c r="L87" s="155"/>
      <c r="M87" s="162"/>
      <c r="N87" s="155"/>
      <c r="O87" s="45"/>
      <c r="P87" s="45"/>
      <c r="Q87" s="45"/>
      <c r="R87" s="45"/>
      <c r="S87" s="45"/>
      <c r="T87" s="45"/>
      <c r="U87" s="147"/>
      <c r="V87" s="147"/>
      <c r="W87" s="147"/>
      <c r="X87" s="147"/>
    </row>
    <row r="88" spans="1:24" ht="30" customHeight="1">
      <c r="A88" s="44">
        <v>84</v>
      </c>
      <c r="B88" s="304" t="s">
        <v>1207</v>
      </c>
      <c r="C88" s="44"/>
      <c r="D88" s="44"/>
      <c r="E88" s="44"/>
      <c r="F88" s="44"/>
      <c r="G88" s="44"/>
      <c r="H88" s="330">
        <v>22299.01</v>
      </c>
      <c r="I88" s="54" t="s">
        <v>36</v>
      </c>
      <c r="J88" s="44"/>
      <c r="K88" s="175" t="s">
        <v>1245</v>
      </c>
      <c r="L88" s="155"/>
      <c r="M88" s="162"/>
      <c r="N88" s="155"/>
      <c r="O88" s="45"/>
      <c r="P88" s="45"/>
      <c r="Q88" s="45"/>
      <c r="R88" s="45"/>
      <c r="S88" s="45"/>
      <c r="T88" s="45"/>
      <c r="U88" s="147"/>
      <c r="V88" s="147"/>
      <c r="W88" s="147"/>
      <c r="X88" s="147"/>
    </row>
    <row r="89" spans="1:24" ht="28.5" customHeight="1">
      <c r="A89" s="44">
        <v>85</v>
      </c>
      <c r="B89" s="304" t="s">
        <v>1207</v>
      </c>
      <c r="C89" s="44"/>
      <c r="D89" s="44"/>
      <c r="E89" s="44"/>
      <c r="F89" s="44"/>
      <c r="G89" s="44"/>
      <c r="H89" s="330">
        <v>29251.3</v>
      </c>
      <c r="I89" s="54" t="s">
        <v>36</v>
      </c>
      <c r="J89" s="44"/>
      <c r="K89" s="175" t="s">
        <v>1245</v>
      </c>
      <c r="L89" s="155"/>
      <c r="M89" s="162"/>
      <c r="N89" s="155"/>
      <c r="O89" s="45"/>
      <c r="P89" s="45"/>
      <c r="Q89" s="45"/>
      <c r="R89" s="45"/>
      <c r="S89" s="45"/>
      <c r="T89" s="45"/>
      <c r="U89" s="147"/>
      <c r="V89" s="147"/>
      <c r="W89" s="147"/>
      <c r="X89" s="147"/>
    </row>
    <row r="90" spans="1:24" ht="25.5" customHeight="1">
      <c r="A90" s="44">
        <v>86</v>
      </c>
      <c r="B90" s="304" t="s">
        <v>1208</v>
      </c>
      <c r="C90" s="44"/>
      <c r="D90" s="44"/>
      <c r="E90" s="44"/>
      <c r="F90" s="44"/>
      <c r="G90" s="44"/>
      <c r="H90" s="330">
        <v>57375.96</v>
      </c>
      <c r="I90" s="54" t="s">
        <v>36</v>
      </c>
      <c r="J90" s="44"/>
      <c r="K90" s="175" t="s">
        <v>1245</v>
      </c>
      <c r="L90" s="155"/>
      <c r="M90" s="162"/>
      <c r="N90" s="155"/>
      <c r="O90" s="45"/>
      <c r="P90" s="45"/>
      <c r="Q90" s="45"/>
      <c r="R90" s="45"/>
      <c r="S90" s="45"/>
      <c r="T90" s="45"/>
      <c r="U90" s="147"/>
      <c r="V90" s="147"/>
      <c r="W90" s="147"/>
      <c r="X90" s="147"/>
    </row>
    <row r="91" spans="1:24" ht="16.5" customHeight="1">
      <c r="A91" s="44">
        <v>87</v>
      </c>
      <c r="B91" s="304" t="s">
        <v>1209</v>
      </c>
      <c r="C91" s="44"/>
      <c r="D91" s="44"/>
      <c r="E91" s="44"/>
      <c r="F91" s="44"/>
      <c r="G91" s="44"/>
      <c r="H91" s="330">
        <v>506241.92</v>
      </c>
      <c r="I91" s="54" t="s">
        <v>36</v>
      </c>
      <c r="J91" s="44"/>
      <c r="K91" s="175" t="s">
        <v>1245</v>
      </c>
      <c r="L91" s="155"/>
      <c r="M91" s="162"/>
      <c r="N91" s="155"/>
      <c r="O91" s="45"/>
      <c r="P91" s="45"/>
      <c r="Q91" s="45"/>
      <c r="R91" s="45"/>
      <c r="S91" s="45"/>
      <c r="T91" s="45"/>
      <c r="U91" s="147"/>
      <c r="V91" s="147"/>
      <c r="W91" s="147"/>
      <c r="X91" s="147"/>
    </row>
    <row r="92" spans="1:24" ht="16.5" customHeight="1">
      <c r="A92" s="44">
        <v>88</v>
      </c>
      <c r="B92" s="304" t="s">
        <v>1210</v>
      </c>
      <c r="C92" s="44"/>
      <c r="D92" s="44"/>
      <c r="E92" s="44"/>
      <c r="F92" s="44"/>
      <c r="G92" s="44"/>
      <c r="H92" s="330">
        <v>36268</v>
      </c>
      <c r="I92" s="54" t="s">
        <v>36</v>
      </c>
      <c r="J92" s="44"/>
      <c r="K92" s="175" t="s">
        <v>1246</v>
      </c>
      <c r="L92" s="155"/>
      <c r="M92" s="162"/>
      <c r="N92" s="155"/>
      <c r="O92" s="45"/>
      <c r="P92" s="45"/>
      <c r="Q92" s="45"/>
      <c r="R92" s="45"/>
      <c r="S92" s="45"/>
      <c r="T92" s="45"/>
      <c r="U92" s="147"/>
      <c r="V92" s="147"/>
      <c r="W92" s="147"/>
      <c r="X92" s="147"/>
    </row>
    <row r="93" spans="1:24" ht="26.25" customHeight="1">
      <c r="A93" s="44">
        <v>89</v>
      </c>
      <c r="B93" s="304" t="s">
        <v>1211</v>
      </c>
      <c r="C93" s="44"/>
      <c r="D93" s="44"/>
      <c r="E93" s="44"/>
      <c r="F93" s="44"/>
      <c r="G93" s="44"/>
      <c r="H93" s="330">
        <v>9369</v>
      </c>
      <c r="I93" s="54" t="s">
        <v>36</v>
      </c>
      <c r="J93" s="44"/>
      <c r="K93" s="175" t="s">
        <v>1247</v>
      </c>
      <c r="L93" s="155"/>
      <c r="M93" s="162"/>
      <c r="N93" s="155"/>
      <c r="O93" s="45"/>
      <c r="P93" s="45"/>
      <c r="Q93" s="45"/>
      <c r="R93" s="45"/>
      <c r="S93" s="45"/>
      <c r="T93" s="45"/>
      <c r="U93" s="147"/>
      <c r="V93" s="147"/>
      <c r="W93" s="147"/>
      <c r="X93" s="147"/>
    </row>
    <row r="94" spans="1:24" ht="34.5" customHeight="1">
      <c r="A94" s="44">
        <v>90</v>
      </c>
      <c r="B94" s="304" t="s">
        <v>1212</v>
      </c>
      <c r="C94" s="44"/>
      <c r="D94" s="44"/>
      <c r="E94" s="44"/>
      <c r="F94" s="44"/>
      <c r="G94" s="44"/>
      <c r="H94" s="330">
        <v>9886.4</v>
      </c>
      <c r="I94" s="54" t="s">
        <v>36</v>
      </c>
      <c r="J94" s="44"/>
      <c r="K94" s="175" t="s">
        <v>1248</v>
      </c>
      <c r="L94" s="155"/>
      <c r="M94" s="162"/>
      <c r="N94" s="155"/>
      <c r="O94" s="45"/>
      <c r="P94" s="45"/>
      <c r="Q94" s="45"/>
      <c r="R94" s="45"/>
      <c r="S94" s="45"/>
      <c r="T94" s="45"/>
      <c r="U94" s="147"/>
      <c r="V94" s="147"/>
      <c r="W94" s="147"/>
      <c r="X94" s="147"/>
    </row>
    <row r="95" spans="1:24" ht="16.5" customHeight="1">
      <c r="A95" s="44">
        <v>91</v>
      </c>
      <c r="B95" s="304" t="s">
        <v>1213</v>
      </c>
      <c r="C95" s="44"/>
      <c r="D95" s="44"/>
      <c r="E95" s="44"/>
      <c r="F95" s="44"/>
      <c r="G95" s="44"/>
      <c r="H95" s="330">
        <v>3732</v>
      </c>
      <c r="I95" s="54" t="s">
        <v>36</v>
      </c>
      <c r="J95" s="44"/>
      <c r="K95" s="175"/>
      <c r="L95" s="155"/>
      <c r="M95" s="162"/>
      <c r="N95" s="155"/>
      <c r="O95" s="45"/>
      <c r="P95" s="45"/>
      <c r="Q95" s="45"/>
      <c r="R95" s="45"/>
      <c r="S95" s="45"/>
      <c r="T95" s="45"/>
      <c r="U95" s="147"/>
      <c r="V95" s="147"/>
      <c r="W95" s="147"/>
      <c r="X95" s="147"/>
    </row>
    <row r="96" spans="1:24" ht="16.5" customHeight="1">
      <c r="A96" s="44">
        <v>92</v>
      </c>
      <c r="B96" s="304" t="s">
        <v>1213</v>
      </c>
      <c r="C96" s="44"/>
      <c r="D96" s="44"/>
      <c r="E96" s="44"/>
      <c r="F96" s="44"/>
      <c r="G96" s="44"/>
      <c r="H96" s="330">
        <v>19000</v>
      </c>
      <c r="I96" s="54" t="s">
        <v>36</v>
      </c>
      <c r="J96" s="44"/>
      <c r="K96" s="175"/>
      <c r="L96" s="155"/>
      <c r="M96" s="162"/>
      <c r="N96" s="155"/>
      <c r="O96" s="45"/>
      <c r="P96" s="45"/>
      <c r="Q96" s="45"/>
      <c r="R96" s="45"/>
      <c r="S96" s="45"/>
      <c r="T96" s="45"/>
      <c r="U96" s="147"/>
      <c r="V96" s="147"/>
      <c r="W96" s="147"/>
      <c r="X96" s="147"/>
    </row>
    <row r="97" spans="1:24" ht="16.5" customHeight="1">
      <c r="A97" s="44">
        <v>93</v>
      </c>
      <c r="B97" s="304" t="s">
        <v>1213</v>
      </c>
      <c r="C97" s="44"/>
      <c r="D97" s="44"/>
      <c r="E97" s="44"/>
      <c r="F97" s="44"/>
      <c r="G97" s="44"/>
      <c r="H97" s="330">
        <v>5583</v>
      </c>
      <c r="I97" s="54" t="s">
        <v>36</v>
      </c>
      <c r="J97" s="44"/>
      <c r="K97" s="175"/>
      <c r="L97" s="155"/>
      <c r="M97" s="162"/>
      <c r="N97" s="155"/>
      <c r="O97" s="45"/>
      <c r="P97" s="45"/>
      <c r="Q97" s="45"/>
      <c r="R97" s="45"/>
      <c r="S97" s="45"/>
      <c r="T97" s="45"/>
      <c r="U97" s="147"/>
      <c r="V97" s="147"/>
      <c r="W97" s="147"/>
      <c r="X97" s="147"/>
    </row>
    <row r="98" spans="1:24" ht="16.5" customHeight="1">
      <c r="A98" s="44">
        <v>94</v>
      </c>
      <c r="B98" s="304" t="s">
        <v>1213</v>
      </c>
      <c r="C98" s="44"/>
      <c r="D98" s="44"/>
      <c r="E98" s="44"/>
      <c r="F98" s="44"/>
      <c r="G98" s="44"/>
      <c r="H98" s="330">
        <v>8647</v>
      </c>
      <c r="I98" s="54" t="s">
        <v>36</v>
      </c>
      <c r="J98" s="44"/>
      <c r="K98" s="175"/>
      <c r="L98" s="155"/>
      <c r="M98" s="162"/>
      <c r="N98" s="155"/>
      <c r="O98" s="45"/>
      <c r="P98" s="45"/>
      <c r="Q98" s="45"/>
      <c r="R98" s="45"/>
      <c r="S98" s="45"/>
      <c r="T98" s="45"/>
      <c r="U98" s="147"/>
      <c r="V98" s="147"/>
      <c r="W98" s="147"/>
      <c r="X98" s="147"/>
    </row>
    <row r="99" spans="1:24" ht="16.5" customHeight="1">
      <c r="A99" s="44">
        <v>95</v>
      </c>
      <c r="B99" s="304" t="s">
        <v>1213</v>
      </c>
      <c r="C99" s="44"/>
      <c r="D99" s="44"/>
      <c r="E99" s="44"/>
      <c r="F99" s="44"/>
      <c r="G99" s="44"/>
      <c r="H99" s="330">
        <v>4195</v>
      </c>
      <c r="I99" s="54" t="s">
        <v>36</v>
      </c>
      <c r="J99" s="44"/>
      <c r="K99" s="175" t="s">
        <v>1249</v>
      </c>
      <c r="L99" s="155"/>
      <c r="M99" s="162"/>
      <c r="N99" s="155"/>
      <c r="O99" s="45"/>
      <c r="P99" s="45"/>
      <c r="Q99" s="45"/>
      <c r="R99" s="45"/>
      <c r="S99" s="45"/>
      <c r="T99" s="45"/>
      <c r="U99" s="147"/>
      <c r="V99" s="147"/>
      <c r="W99" s="147"/>
      <c r="X99" s="147"/>
    </row>
    <row r="100" spans="1:24" ht="16.5" customHeight="1">
      <c r="A100" s="44">
        <v>96</v>
      </c>
      <c r="B100" s="304" t="s">
        <v>1214</v>
      </c>
      <c r="C100" s="44"/>
      <c r="D100" s="44"/>
      <c r="E100" s="44"/>
      <c r="F100" s="44"/>
      <c r="G100" s="44"/>
      <c r="H100" s="330">
        <v>1525.9</v>
      </c>
      <c r="I100" s="54" t="s">
        <v>36</v>
      </c>
      <c r="J100" s="44"/>
      <c r="K100" s="175" t="s">
        <v>1250</v>
      </c>
      <c r="L100" s="155"/>
      <c r="M100" s="162"/>
      <c r="N100" s="155"/>
      <c r="O100" s="45"/>
      <c r="P100" s="45"/>
      <c r="Q100" s="45"/>
      <c r="R100" s="45"/>
      <c r="S100" s="45"/>
      <c r="T100" s="45"/>
      <c r="U100" s="147"/>
      <c r="V100" s="147"/>
      <c r="W100" s="147"/>
      <c r="X100" s="147"/>
    </row>
    <row r="101" spans="1:24" ht="16.5" customHeight="1">
      <c r="A101" s="44">
        <v>97</v>
      </c>
      <c r="B101" s="304" t="s">
        <v>1213</v>
      </c>
      <c r="C101" s="44"/>
      <c r="D101" s="44"/>
      <c r="E101" s="44"/>
      <c r="F101" s="44"/>
      <c r="G101" s="44"/>
      <c r="H101" s="330">
        <v>11154.92</v>
      </c>
      <c r="I101" s="54" t="s">
        <v>36</v>
      </c>
      <c r="J101" s="44"/>
      <c r="K101" s="175" t="s">
        <v>1251</v>
      </c>
      <c r="L101" s="155"/>
      <c r="M101" s="162"/>
      <c r="N101" s="155"/>
      <c r="O101" s="45"/>
      <c r="P101" s="45"/>
      <c r="Q101" s="45"/>
      <c r="R101" s="45"/>
      <c r="S101" s="45"/>
      <c r="T101" s="45"/>
      <c r="U101" s="147"/>
      <c r="V101" s="147"/>
      <c r="W101" s="147"/>
      <c r="X101" s="147"/>
    </row>
    <row r="102" spans="1:24" ht="16.5" customHeight="1">
      <c r="A102" s="44">
        <v>98</v>
      </c>
      <c r="B102" s="304" t="s">
        <v>1215</v>
      </c>
      <c r="C102" s="44"/>
      <c r="D102" s="44"/>
      <c r="E102" s="44"/>
      <c r="F102" s="44"/>
      <c r="G102" s="44"/>
      <c r="H102" s="330">
        <v>3000.02</v>
      </c>
      <c r="I102" s="54" t="s">
        <v>36</v>
      </c>
      <c r="J102" s="44"/>
      <c r="K102" s="175" t="s">
        <v>1242</v>
      </c>
      <c r="L102" s="155"/>
      <c r="M102" s="162"/>
      <c r="N102" s="155"/>
      <c r="O102" s="45"/>
      <c r="P102" s="45"/>
      <c r="Q102" s="45"/>
      <c r="R102" s="45"/>
      <c r="S102" s="45"/>
      <c r="T102" s="45"/>
      <c r="U102" s="147"/>
      <c r="V102" s="147"/>
      <c r="W102" s="147"/>
      <c r="X102" s="147"/>
    </row>
    <row r="103" spans="1:24" ht="25.5" customHeight="1">
      <c r="A103" s="44">
        <v>99</v>
      </c>
      <c r="B103" s="304" t="s">
        <v>1216</v>
      </c>
      <c r="C103" s="44"/>
      <c r="D103" s="44"/>
      <c r="E103" s="44"/>
      <c r="F103" s="44"/>
      <c r="G103" s="44"/>
      <c r="H103" s="330">
        <v>156336.38</v>
      </c>
      <c r="I103" s="54" t="s">
        <v>36</v>
      </c>
      <c r="J103" s="44"/>
      <c r="K103" s="175"/>
      <c r="L103" s="155"/>
      <c r="M103" s="162"/>
      <c r="N103" s="155"/>
      <c r="O103" s="45"/>
      <c r="P103" s="45"/>
      <c r="Q103" s="45"/>
      <c r="R103" s="45"/>
      <c r="S103" s="45"/>
      <c r="T103" s="45"/>
      <c r="U103" s="147"/>
      <c r="V103" s="147"/>
      <c r="W103" s="147"/>
      <c r="X103" s="147"/>
    </row>
    <row r="104" spans="1:24" ht="30" customHeight="1">
      <c r="A104" s="44">
        <v>100</v>
      </c>
      <c r="B104" s="304" t="s">
        <v>1217</v>
      </c>
      <c r="C104" s="44"/>
      <c r="D104" s="44"/>
      <c r="E104" s="44"/>
      <c r="F104" s="44"/>
      <c r="G104" s="44"/>
      <c r="H104" s="330">
        <v>131090</v>
      </c>
      <c r="I104" s="54" t="s">
        <v>36</v>
      </c>
      <c r="J104" s="44"/>
      <c r="K104" s="175" t="s">
        <v>1243</v>
      </c>
      <c r="L104" s="155"/>
      <c r="M104" s="162"/>
      <c r="N104" s="155"/>
      <c r="O104" s="45"/>
      <c r="P104" s="45"/>
      <c r="Q104" s="45"/>
      <c r="R104" s="45"/>
      <c r="S104" s="45"/>
      <c r="T104" s="45"/>
      <c r="U104" s="147"/>
      <c r="V104" s="147"/>
      <c r="W104" s="147"/>
      <c r="X104" s="147"/>
    </row>
    <row r="105" spans="1:24" ht="29.25" customHeight="1">
      <c r="A105" s="44">
        <v>101</v>
      </c>
      <c r="B105" s="304" t="s">
        <v>1218</v>
      </c>
      <c r="C105" s="44"/>
      <c r="D105" s="44"/>
      <c r="E105" s="44"/>
      <c r="F105" s="44"/>
      <c r="G105" s="44"/>
      <c r="H105" s="330">
        <v>24173</v>
      </c>
      <c r="I105" s="54" t="s">
        <v>36</v>
      </c>
      <c r="J105" s="44"/>
      <c r="K105" s="175" t="s">
        <v>1243</v>
      </c>
      <c r="L105" s="155"/>
      <c r="M105" s="162"/>
      <c r="N105" s="155"/>
      <c r="O105" s="45"/>
      <c r="P105" s="45"/>
      <c r="Q105" s="45"/>
      <c r="R105" s="45"/>
      <c r="S105" s="45"/>
      <c r="T105" s="45"/>
      <c r="U105" s="147"/>
      <c r="V105" s="147"/>
      <c r="W105" s="147"/>
      <c r="X105" s="147"/>
    </row>
    <row r="106" spans="1:24" ht="16.5" customHeight="1">
      <c r="A106" s="44">
        <v>102</v>
      </c>
      <c r="B106" s="304" t="s">
        <v>1219</v>
      </c>
      <c r="C106" s="44"/>
      <c r="D106" s="44"/>
      <c r="E106" s="44"/>
      <c r="F106" s="44"/>
      <c r="G106" s="44"/>
      <c r="H106" s="330">
        <v>1128</v>
      </c>
      <c r="I106" s="54" t="s">
        <v>36</v>
      </c>
      <c r="J106" s="44"/>
      <c r="K106" s="175" t="s">
        <v>1252</v>
      </c>
      <c r="L106" s="155"/>
      <c r="M106" s="162"/>
      <c r="N106" s="155"/>
      <c r="O106" s="45"/>
      <c r="P106" s="45"/>
      <c r="Q106" s="45"/>
      <c r="R106" s="45"/>
      <c r="S106" s="45"/>
      <c r="T106" s="45"/>
      <c r="U106" s="147"/>
      <c r="V106" s="147"/>
      <c r="W106" s="147"/>
      <c r="X106" s="147"/>
    </row>
    <row r="107" spans="1:24" ht="16.5" customHeight="1">
      <c r="A107" s="44">
        <v>103</v>
      </c>
      <c r="B107" s="304" t="s">
        <v>1220</v>
      </c>
      <c r="C107" s="44"/>
      <c r="D107" s="44"/>
      <c r="E107" s="44"/>
      <c r="F107" s="44"/>
      <c r="G107" s="44"/>
      <c r="H107" s="330">
        <v>19199.59</v>
      </c>
      <c r="I107" s="54" t="s">
        <v>36</v>
      </c>
      <c r="J107" s="44"/>
      <c r="K107" s="175" t="s">
        <v>1253</v>
      </c>
      <c r="L107" s="155"/>
      <c r="M107" s="162"/>
      <c r="N107" s="155"/>
      <c r="O107" s="45"/>
      <c r="P107" s="45"/>
      <c r="Q107" s="45"/>
      <c r="R107" s="45"/>
      <c r="S107" s="45"/>
      <c r="T107" s="45"/>
      <c r="U107" s="147"/>
      <c r="V107" s="147"/>
      <c r="W107" s="147"/>
      <c r="X107" s="147"/>
    </row>
    <row r="108" spans="1:24" ht="16.5" customHeight="1">
      <c r="A108" s="44">
        <v>104</v>
      </c>
      <c r="B108" s="304" t="s">
        <v>1220</v>
      </c>
      <c r="C108" s="44"/>
      <c r="D108" s="44"/>
      <c r="E108" s="44"/>
      <c r="F108" s="44"/>
      <c r="G108" s="44"/>
      <c r="H108" s="330">
        <v>5547.41</v>
      </c>
      <c r="I108" s="54" t="s">
        <v>36</v>
      </c>
      <c r="J108" s="44"/>
      <c r="K108" s="175" t="s">
        <v>1254</v>
      </c>
      <c r="L108" s="155"/>
      <c r="M108" s="162"/>
      <c r="N108" s="155"/>
      <c r="O108" s="45"/>
      <c r="P108" s="45"/>
      <c r="Q108" s="45"/>
      <c r="R108" s="45"/>
      <c r="S108" s="45"/>
      <c r="T108" s="45"/>
      <c r="U108" s="147"/>
      <c r="V108" s="147"/>
      <c r="W108" s="147"/>
      <c r="X108" s="147"/>
    </row>
    <row r="109" spans="1:24" ht="26.25" customHeight="1">
      <c r="A109" s="44">
        <v>105</v>
      </c>
      <c r="B109" s="304" t="s">
        <v>1221</v>
      </c>
      <c r="C109" s="44"/>
      <c r="D109" s="44"/>
      <c r="E109" s="44"/>
      <c r="F109" s="44"/>
      <c r="G109" s="44"/>
      <c r="H109" s="330">
        <v>5123</v>
      </c>
      <c r="I109" s="54" t="s">
        <v>36</v>
      </c>
      <c r="J109" s="44"/>
      <c r="K109" s="175" t="s">
        <v>1255</v>
      </c>
      <c r="L109" s="155"/>
      <c r="M109" s="162"/>
      <c r="N109" s="155"/>
      <c r="O109" s="45"/>
      <c r="P109" s="45"/>
      <c r="Q109" s="45"/>
      <c r="R109" s="45"/>
      <c r="S109" s="45"/>
      <c r="T109" s="45"/>
      <c r="U109" s="147"/>
      <c r="V109" s="147"/>
      <c r="W109" s="147"/>
      <c r="X109" s="147"/>
    </row>
    <row r="110" spans="1:24" ht="16.5" customHeight="1">
      <c r="A110" s="44">
        <v>106</v>
      </c>
      <c r="B110" s="304" t="s">
        <v>1222</v>
      </c>
      <c r="C110" s="44"/>
      <c r="D110" s="44"/>
      <c r="E110" s="44"/>
      <c r="F110" s="44"/>
      <c r="G110" s="44"/>
      <c r="H110" s="330">
        <v>5000</v>
      </c>
      <c r="I110" s="54" t="s">
        <v>36</v>
      </c>
      <c r="J110" s="44"/>
      <c r="K110" s="175" t="s">
        <v>1252</v>
      </c>
      <c r="L110" s="155"/>
      <c r="M110" s="162"/>
      <c r="N110" s="155"/>
      <c r="O110" s="45"/>
      <c r="P110" s="45"/>
      <c r="Q110" s="45"/>
      <c r="R110" s="45"/>
      <c r="S110" s="45"/>
      <c r="T110" s="45"/>
      <c r="U110" s="147"/>
      <c r="V110" s="147"/>
      <c r="W110" s="147"/>
      <c r="X110" s="147"/>
    </row>
    <row r="111" spans="1:24" ht="16.5" customHeight="1">
      <c r="A111" s="44">
        <v>107</v>
      </c>
      <c r="B111" s="304" t="s">
        <v>1223</v>
      </c>
      <c r="C111" s="44"/>
      <c r="D111" s="44"/>
      <c r="E111" s="44"/>
      <c r="F111" s="44"/>
      <c r="G111" s="44"/>
      <c r="H111" s="330">
        <v>10218</v>
      </c>
      <c r="I111" s="54" t="s">
        <v>36</v>
      </c>
      <c r="J111" s="44"/>
      <c r="K111" s="175" t="s">
        <v>1243</v>
      </c>
      <c r="L111" s="155"/>
      <c r="M111" s="162"/>
      <c r="N111" s="155"/>
      <c r="O111" s="45"/>
      <c r="P111" s="45"/>
      <c r="Q111" s="45"/>
      <c r="R111" s="45"/>
      <c r="S111" s="45"/>
      <c r="T111" s="45"/>
      <c r="U111" s="147"/>
      <c r="V111" s="147"/>
      <c r="W111" s="147"/>
      <c r="X111" s="147"/>
    </row>
    <row r="112" spans="1:24" ht="31.5" customHeight="1">
      <c r="A112" s="44">
        <v>108</v>
      </c>
      <c r="B112" s="304" t="s">
        <v>1224</v>
      </c>
      <c r="C112" s="44"/>
      <c r="D112" s="44"/>
      <c r="E112" s="44"/>
      <c r="F112" s="44"/>
      <c r="G112" s="44"/>
      <c r="H112" s="330">
        <v>91904.05</v>
      </c>
      <c r="I112" s="54" t="s">
        <v>36</v>
      </c>
      <c r="J112" s="44"/>
      <c r="K112" s="175"/>
      <c r="L112" s="155"/>
      <c r="M112" s="162"/>
      <c r="N112" s="155"/>
      <c r="O112" s="45"/>
      <c r="P112" s="45"/>
      <c r="Q112" s="45"/>
      <c r="R112" s="45"/>
      <c r="S112" s="45"/>
      <c r="T112" s="45"/>
      <c r="U112" s="147"/>
      <c r="V112" s="147"/>
      <c r="W112" s="147"/>
      <c r="X112" s="147"/>
    </row>
    <row r="113" spans="1:24" ht="16.5" customHeight="1">
      <c r="A113" s="44">
        <v>109</v>
      </c>
      <c r="B113" s="304" t="s">
        <v>1225</v>
      </c>
      <c r="C113" s="44"/>
      <c r="D113" s="44"/>
      <c r="E113" s="44"/>
      <c r="F113" s="44"/>
      <c r="G113" s="44"/>
      <c r="H113" s="330">
        <v>1646362.79</v>
      </c>
      <c r="I113" s="54" t="s">
        <v>36</v>
      </c>
      <c r="J113" s="44"/>
      <c r="K113" s="175" t="s">
        <v>1247</v>
      </c>
      <c r="L113" s="155"/>
      <c r="M113" s="162"/>
      <c r="N113" s="155"/>
      <c r="O113" s="45"/>
      <c r="P113" s="45"/>
      <c r="Q113" s="45"/>
      <c r="R113" s="45"/>
      <c r="S113" s="45"/>
      <c r="T113" s="45"/>
      <c r="U113" s="147"/>
      <c r="V113" s="147"/>
      <c r="W113" s="147"/>
      <c r="X113" s="147"/>
    </row>
    <row r="114" spans="1:24" ht="16.5" customHeight="1">
      <c r="A114" s="44">
        <v>110</v>
      </c>
      <c r="B114" s="304" t="s">
        <v>1226</v>
      </c>
      <c r="C114" s="44"/>
      <c r="D114" s="44"/>
      <c r="E114" s="44"/>
      <c r="F114" s="44"/>
      <c r="G114" s="44"/>
      <c r="H114" s="330">
        <v>193526.38</v>
      </c>
      <c r="I114" s="54" t="s">
        <v>36</v>
      </c>
      <c r="J114" s="44"/>
      <c r="K114" s="175" t="s">
        <v>1256</v>
      </c>
      <c r="L114" s="155"/>
      <c r="M114" s="162"/>
      <c r="N114" s="155"/>
      <c r="O114" s="45"/>
      <c r="P114" s="45"/>
      <c r="Q114" s="45"/>
      <c r="R114" s="45"/>
      <c r="S114" s="45"/>
      <c r="T114" s="45"/>
      <c r="U114" s="147"/>
      <c r="V114" s="147"/>
      <c r="W114" s="147"/>
      <c r="X114" s="147"/>
    </row>
    <row r="115" spans="1:24" ht="25.5" customHeight="1">
      <c r="A115" s="44">
        <v>111</v>
      </c>
      <c r="B115" s="304" t="s">
        <v>1227</v>
      </c>
      <c r="C115" s="44"/>
      <c r="D115" s="44"/>
      <c r="E115" s="44"/>
      <c r="F115" s="44"/>
      <c r="G115" s="44"/>
      <c r="H115" s="330">
        <v>70725.33</v>
      </c>
      <c r="I115" s="54" t="s">
        <v>36</v>
      </c>
      <c r="J115" s="44"/>
      <c r="K115" s="175" t="s">
        <v>1245</v>
      </c>
      <c r="L115" s="155"/>
      <c r="M115" s="162"/>
      <c r="N115" s="155"/>
      <c r="O115" s="45"/>
      <c r="P115" s="45"/>
      <c r="Q115" s="45"/>
      <c r="R115" s="45"/>
      <c r="S115" s="45"/>
      <c r="T115" s="45"/>
      <c r="U115" s="147"/>
      <c r="V115" s="147"/>
      <c r="W115" s="147"/>
      <c r="X115" s="147"/>
    </row>
    <row r="116" spans="1:24" ht="16.5" customHeight="1">
      <c r="A116" s="44">
        <v>112</v>
      </c>
      <c r="B116" s="304" t="s">
        <v>79</v>
      </c>
      <c r="C116" s="44"/>
      <c r="D116" s="44"/>
      <c r="E116" s="44"/>
      <c r="F116" s="44"/>
      <c r="G116" s="44"/>
      <c r="H116" s="296">
        <v>65567.3535</v>
      </c>
      <c r="I116" s="54" t="s">
        <v>36</v>
      </c>
      <c r="J116" s="44"/>
      <c r="K116" s="175" t="s">
        <v>1242</v>
      </c>
      <c r="L116" s="155"/>
      <c r="M116" s="162"/>
      <c r="N116" s="155"/>
      <c r="O116" s="45"/>
      <c r="P116" s="45"/>
      <c r="Q116" s="45"/>
      <c r="R116" s="45"/>
      <c r="S116" s="45"/>
      <c r="T116" s="45"/>
      <c r="U116" s="147"/>
      <c r="V116" s="147"/>
      <c r="W116" s="147"/>
      <c r="X116" s="147"/>
    </row>
    <row r="117" spans="1:24" ht="16.5" customHeight="1">
      <c r="A117" s="44">
        <v>113</v>
      </c>
      <c r="B117" s="304" t="s">
        <v>79</v>
      </c>
      <c r="C117" s="44"/>
      <c r="D117" s="44"/>
      <c r="E117" s="44"/>
      <c r="F117" s="44"/>
      <c r="G117" s="44"/>
      <c r="H117" s="296">
        <v>82350.52249999999</v>
      </c>
      <c r="I117" s="54" t="s">
        <v>36</v>
      </c>
      <c r="J117" s="44"/>
      <c r="K117" s="175" t="s">
        <v>1257</v>
      </c>
      <c r="L117" s="155"/>
      <c r="M117" s="162"/>
      <c r="N117" s="155"/>
      <c r="O117" s="45"/>
      <c r="P117" s="45"/>
      <c r="Q117" s="45"/>
      <c r="R117" s="45"/>
      <c r="S117" s="45"/>
      <c r="T117" s="45"/>
      <c r="U117" s="147"/>
      <c r="V117" s="147"/>
      <c r="W117" s="147"/>
      <c r="X117" s="147"/>
    </row>
    <row r="118" spans="1:24" ht="16.5" customHeight="1">
      <c r="A118" s="44">
        <v>114</v>
      </c>
      <c r="B118" s="304" t="s">
        <v>82</v>
      </c>
      <c r="C118" s="44"/>
      <c r="D118" s="44"/>
      <c r="E118" s="44"/>
      <c r="F118" s="44"/>
      <c r="G118" s="44"/>
      <c r="H118" s="296">
        <v>164792.82649999997</v>
      </c>
      <c r="I118" s="54" t="s">
        <v>36</v>
      </c>
      <c r="J118" s="44"/>
      <c r="K118" s="175" t="s">
        <v>1258</v>
      </c>
      <c r="L118" s="155"/>
      <c r="M118" s="162"/>
      <c r="N118" s="155"/>
      <c r="O118" s="45"/>
      <c r="P118" s="45"/>
      <c r="Q118" s="45"/>
      <c r="R118" s="45"/>
      <c r="S118" s="45"/>
      <c r="T118" s="45"/>
      <c r="U118" s="147"/>
      <c r="V118" s="147"/>
      <c r="W118" s="147"/>
      <c r="X118" s="147"/>
    </row>
    <row r="119" spans="1:24" ht="16.5" customHeight="1">
      <c r="A119" s="44">
        <v>115</v>
      </c>
      <c r="B119" s="304" t="s">
        <v>79</v>
      </c>
      <c r="C119" s="44"/>
      <c r="D119" s="44"/>
      <c r="E119" s="44"/>
      <c r="F119" s="44"/>
      <c r="G119" s="44"/>
      <c r="H119" s="296">
        <v>78591.60949999999</v>
      </c>
      <c r="I119" s="54" t="s">
        <v>36</v>
      </c>
      <c r="J119" s="44"/>
      <c r="K119" s="175" t="s">
        <v>1259</v>
      </c>
      <c r="L119" s="155"/>
      <c r="M119" s="162"/>
      <c r="N119" s="155"/>
      <c r="O119" s="45"/>
      <c r="P119" s="45"/>
      <c r="Q119" s="45"/>
      <c r="R119" s="45"/>
      <c r="S119" s="45"/>
      <c r="T119" s="45"/>
      <c r="U119" s="147"/>
      <c r="V119" s="147"/>
      <c r="W119" s="147"/>
      <c r="X119" s="147"/>
    </row>
    <row r="120" spans="1:24" ht="16.5" customHeight="1">
      <c r="A120" s="44">
        <v>116</v>
      </c>
      <c r="B120" s="304" t="s">
        <v>1228</v>
      </c>
      <c r="C120" s="44"/>
      <c r="D120" s="44"/>
      <c r="E120" s="44"/>
      <c r="F120" s="44"/>
      <c r="G120" s="44"/>
      <c r="H120" s="330">
        <v>25678.42</v>
      </c>
      <c r="I120" s="54" t="s">
        <v>36</v>
      </c>
      <c r="J120" s="44"/>
      <c r="K120" s="175" t="s">
        <v>1247</v>
      </c>
      <c r="L120" s="155"/>
      <c r="M120" s="162"/>
      <c r="N120" s="155"/>
      <c r="O120" s="45"/>
      <c r="P120" s="45"/>
      <c r="Q120" s="45"/>
      <c r="R120" s="45"/>
      <c r="S120" s="45"/>
      <c r="T120" s="45"/>
      <c r="U120" s="147"/>
      <c r="V120" s="147"/>
      <c r="W120" s="147"/>
      <c r="X120" s="147"/>
    </row>
    <row r="121" spans="1:24" ht="24.75" customHeight="1">
      <c r="A121" s="44">
        <v>117</v>
      </c>
      <c r="B121" s="304" t="s">
        <v>1229</v>
      </c>
      <c r="C121" s="44"/>
      <c r="D121" s="44"/>
      <c r="E121" s="44"/>
      <c r="F121" s="44"/>
      <c r="G121" s="44"/>
      <c r="H121" s="330">
        <v>9327.91</v>
      </c>
      <c r="I121" s="54" t="s">
        <v>36</v>
      </c>
      <c r="J121" s="44"/>
      <c r="K121" s="175"/>
      <c r="L121" s="155"/>
      <c r="M121" s="162"/>
      <c r="N121" s="155"/>
      <c r="O121" s="45"/>
      <c r="P121" s="45"/>
      <c r="Q121" s="45"/>
      <c r="R121" s="45"/>
      <c r="S121" s="45"/>
      <c r="T121" s="45"/>
      <c r="U121" s="147"/>
      <c r="V121" s="147"/>
      <c r="W121" s="147"/>
      <c r="X121" s="147"/>
    </row>
    <row r="122" spans="1:24" ht="24.75" customHeight="1">
      <c r="A122" s="44">
        <v>118</v>
      </c>
      <c r="B122" s="304" t="s">
        <v>1230</v>
      </c>
      <c r="C122" s="44"/>
      <c r="D122" s="44"/>
      <c r="E122" s="44"/>
      <c r="F122" s="44"/>
      <c r="G122" s="44"/>
      <c r="H122" s="330">
        <v>69776.21</v>
      </c>
      <c r="I122" s="54" t="s">
        <v>36</v>
      </c>
      <c r="J122" s="44"/>
      <c r="K122" s="175" t="s">
        <v>1245</v>
      </c>
      <c r="L122" s="155"/>
      <c r="M122" s="162"/>
      <c r="N122" s="155"/>
      <c r="O122" s="45"/>
      <c r="P122" s="45"/>
      <c r="Q122" s="45"/>
      <c r="R122" s="45"/>
      <c r="S122" s="45"/>
      <c r="T122" s="45"/>
      <c r="U122" s="147"/>
      <c r="V122" s="147"/>
      <c r="W122" s="147"/>
      <c r="X122" s="147"/>
    </row>
    <row r="123" spans="1:24" ht="24.75" customHeight="1">
      <c r="A123" s="44">
        <v>119</v>
      </c>
      <c r="B123" s="304" t="s">
        <v>1231</v>
      </c>
      <c r="C123" s="44"/>
      <c r="D123" s="44"/>
      <c r="E123" s="44"/>
      <c r="F123" s="44"/>
      <c r="G123" s="44"/>
      <c r="H123" s="330">
        <v>31966.58</v>
      </c>
      <c r="I123" s="54" t="s">
        <v>36</v>
      </c>
      <c r="J123" s="44"/>
      <c r="K123" s="175" t="s">
        <v>1244</v>
      </c>
      <c r="L123" s="155"/>
      <c r="M123" s="162"/>
      <c r="N123" s="155"/>
      <c r="O123" s="45"/>
      <c r="P123" s="45"/>
      <c r="Q123" s="45"/>
      <c r="R123" s="45"/>
      <c r="S123" s="45"/>
      <c r="T123" s="45"/>
      <c r="U123" s="147"/>
      <c r="V123" s="147"/>
      <c r="W123" s="147"/>
      <c r="X123" s="147"/>
    </row>
    <row r="124" spans="1:24" ht="24.75" customHeight="1">
      <c r="A124" s="44">
        <v>120</v>
      </c>
      <c r="B124" s="304" t="s">
        <v>1232</v>
      </c>
      <c r="C124" s="44"/>
      <c r="D124" s="44"/>
      <c r="E124" s="44"/>
      <c r="F124" s="44"/>
      <c r="G124" s="44"/>
      <c r="H124" s="330">
        <v>12224.76</v>
      </c>
      <c r="I124" s="54" t="s">
        <v>36</v>
      </c>
      <c r="J124" s="44"/>
      <c r="K124" s="175" t="s">
        <v>1260</v>
      </c>
      <c r="L124" s="155"/>
      <c r="M124" s="162"/>
      <c r="N124" s="155"/>
      <c r="O124" s="45"/>
      <c r="P124" s="45"/>
      <c r="Q124" s="45"/>
      <c r="R124" s="45"/>
      <c r="S124" s="45"/>
      <c r="T124" s="45"/>
      <c r="U124" s="147"/>
      <c r="V124" s="147"/>
      <c r="W124" s="147"/>
      <c r="X124" s="147"/>
    </row>
    <row r="125" spans="1:24" ht="24.75" customHeight="1">
      <c r="A125" s="44">
        <v>121</v>
      </c>
      <c r="B125" s="304" t="s">
        <v>1233</v>
      </c>
      <c r="C125" s="44"/>
      <c r="D125" s="44"/>
      <c r="E125" s="44"/>
      <c r="F125" s="44"/>
      <c r="G125" s="44"/>
      <c r="H125" s="330">
        <v>15000</v>
      </c>
      <c r="I125" s="54" t="s">
        <v>36</v>
      </c>
      <c r="J125" s="44"/>
      <c r="K125" s="175"/>
      <c r="L125" s="155"/>
      <c r="M125" s="162"/>
      <c r="N125" s="155"/>
      <c r="O125" s="45"/>
      <c r="P125" s="45"/>
      <c r="Q125" s="45"/>
      <c r="R125" s="45"/>
      <c r="S125" s="45"/>
      <c r="T125" s="45"/>
      <c r="U125" s="147"/>
      <c r="V125" s="147"/>
      <c r="W125" s="147"/>
      <c r="X125" s="147"/>
    </row>
    <row r="126" spans="1:24" ht="24.75" customHeight="1">
      <c r="A126" s="44">
        <v>122</v>
      </c>
      <c r="B126" s="304" t="s">
        <v>1234</v>
      </c>
      <c r="C126" s="44"/>
      <c r="D126" s="44"/>
      <c r="E126" s="44"/>
      <c r="F126" s="44"/>
      <c r="G126" s="44"/>
      <c r="H126" s="330">
        <v>160633.82</v>
      </c>
      <c r="I126" s="54" t="s">
        <v>36</v>
      </c>
      <c r="J126" s="44"/>
      <c r="K126" s="175"/>
      <c r="L126" s="155"/>
      <c r="M126" s="162"/>
      <c r="N126" s="155"/>
      <c r="O126" s="45"/>
      <c r="P126" s="45"/>
      <c r="Q126" s="45"/>
      <c r="R126" s="45"/>
      <c r="S126" s="45"/>
      <c r="T126" s="45"/>
      <c r="U126" s="147"/>
      <c r="V126" s="147"/>
      <c r="W126" s="147"/>
      <c r="X126" s="147"/>
    </row>
    <row r="127" spans="1:24" ht="16.5" customHeight="1">
      <c r="A127" s="44">
        <v>123</v>
      </c>
      <c r="B127" s="304" t="s">
        <v>1235</v>
      </c>
      <c r="C127" s="44"/>
      <c r="D127" s="44"/>
      <c r="E127" s="44"/>
      <c r="F127" s="44"/>
      <c r="G127" s="44"/>
      <c r="H127" s="330">
        <v>47134.69</v>
      </c>
      <c r="I127" s="54" t="s">
        <v>36</v>
      </c>
      <c r="J127" s="44"/>
      <c r="K127" s="175" t="s">
        <v>1261</v>
      </c>
      <c r="L127" s="155"/>
      <c r="M127" s="162"/>
      <c r="N127" s="155"/>
      <c r="O127" s="45"/>
      <c r="P127" s="45"/>
      <c r="Q127" s="45"/>
      <c r="R127" s="45"/>
      <c r="S127" s="45"/>
      <c r="T127" s="45"/>
      <c r="U127" s="147"/>
      <c r="V127" s="147"/>
      <c r="W127" s="147"/>
      <c r="X127" s="147"/>
    </row>
    <row r="128" spans="1:24" ht="16.5" customHeight="1">
      <c r="A128" s="44">
        <v>124</v>
      </c>
      <c r="B128" s="304" t="s">
        <v>1236</v>
      </c>
      <c r="C128" s="44"/>
      <c r="D128" s="44"/>
      <c r="E128" s="44"/>
      <c r="F128" s="44"/>
      <c r="G128" s="44"/>
      <c r="H128" s="330">
        <v>5230</v>
      </c>
      <c r="I128" s="54" t="s">
        <v>36</v>
      </c>
      <c r="J128" s="44"/>
      <c r="K128" s="175" t="s">
        <v>1262</v>
      </c>
      <c r="L128" s="155"/>
      <c r="M128" s="162"/>
      <c r="N128" s="155"/>
      <c r="O128" s="45"/>
      <c r="P128" s="45"/>
      <c r="Q128" s="45"/>
      <c r="R128" s="45"/>
      <c r="S128" s="45"/>
      <c r="T128" s="45"/>
      <c r="U128" s="147"/>
      <c r="V128" s="147"/>
      <c r="W128" s="147"/>
      <c r="X128" s="147"/>
    </row>
    <row r="129" spans="1:24" ht="16.5" customHeight="1">
      <c r="A129" s="44">
        <v>125</v>
      </c>
      <c r="B129" s="304" t="s">
        <v>1237</v>
      </c>
      <c r="C129" s="44"/>
      <c r="D129" s="44"/>
      <c r="E129" s="44"/>
      <c r="F129" s="44"/>
      <c r="G129" s="44"/>
      <c r="H129" s="330">
        <v>11597.79</v>
      </c>
      <c r="I129" s="54" t="s">
        <v>36</v>
      </c>
      <c r="J129" s="44"/>
      <c r="K129" s="175" t="s">
        <v>1247</v>
      </c>
      <c r="L129" s="155"/>
      <c r="M129" s="162"/>
      <c r="N129" s="155"/>
      <c r="O129" s="45"/>
      <c r="P129" s="45"/>
      <c r="Q129" s="45"/>
      <c r="R129" s="45"/>
      <c r="S129" s="45"/>
      <c r="T129" s="45"/>
      <c r="U129" s="147"/>
      <c r="V129" s="147"/>
      <c r="W129" s="147"/>
      <c r="X129" s="147"/>
    </row>
    <row r="130" spans="1:24" ht="16.5" customHeight="1">
      <c r="A130" s="44">
        <v>126</v>
      </c>
      <c r="B130" s="304" t="s">
        <v>1238</v>
      </c>
      <c r="C130" s="44"/>
      <c r="D130" s="44"/>
      <c r="E130" s="44"/>
      <c r="F130" s="44"/>
      <c r="G130" s="44"/>
      <c r="H130" s="330">
        <v>9638.51</v>
      </c>
      <c r="I130" s="54" t="s">
        <v>36</v>
      </c>
      <c r="J130" s="44"/>
      <c r="K130" s="175" t="s">
        <v>1251</v>
      </c>
      <c r="L130" s="155"/>
      <c r="M130" s="162"/>
      <c r="N130" s="155"/>
      <c r="O130" s="45"/>
      <c r="P130" s="45"/>
      <c r="Q130" s="45"/>
      <c r="R130" s="45"/>
      <c r="S130" s="45"/>
      <c r="T130" s="45"/>
      <c r="U130" s="147"/>
      <c r="V130" s="147"/>
      <c r="W130" s="147"/>
      <c r="X130" s="147"/>
    </row>
    <row r="131" spans="1:24" ht="16.5" customHeight="1">
      <c r="A131" s="44">
        <v>127</v>
      </c>
      <c r="B131" s="304" t="s">
        <v>1239</v>
      </c>
      <c r="C131" s="44"/>
      <c r="D131" s="44"/>
      <c r="E131" s="44"/>
      <c r="F131" s="44"/>
      <c r="G131" s="44"/>
      <c r="H131" s="330">
        <v>1677.72</v>
      </c>
      <c r="I131" s="54" t="s">
        <v>36</v>
      </c>
      <c r="J131" s="44"/>
      <c r="K131" s="175" t="s">
        <v>1263</v>
      </c>
      <c r="L131" s="155"/>
      <c r="M131" s="162"/>
      <c r="N131" s="155"/>
      <c r="O131" s="45"/>
      <c r="P131" s="45"/>
      <c r="Q131" s="45"/>
      <c r="R131" s="45"/>
      <c r="S131" s="45"/>
      <c r="T131" s="45"/>
      <c r="U131" s="147"/>
      <c r="V131" s="147"/>
      <c r="W131" s="147"/>
      <c r="X131" s="147"/>
    </row>
    <row r="132" spans="1:24" ht="16.5" customHeight="1">
      <c r="A132" s="44">
        <v>128</v>
      </c>
      <c r="B132" s="304" t="s">
        <v>67</v>
      </c>
      <c r="C132" s="44"/>
      <c r="D132" s="44"/>
      <c r="E132" s="44"/>
      <c r="F132" s="44"/>
      <c r="G132" s="44"/>
      <c r="H132" s="330">
        <v>50232.9</v>
      </c>
      <c r="I132" s="54" t="s">
        <v>36</v>
      </c>
      <c r="J132" s="44"/>
      <c r="K132" s="175"/>
      <c r="L132" s="155"/>
      <c r="M132" s="162"/>
      <c r="N132" s="155"/>
      <c r="O132" s="45"/>
      <c r="P132" s="45"/>
      <c r="Q132" s="45"/>
      <c r="R132" s="45"/>
      <c r="S132" s="45"/>
      <c r="T132" s="45"/>
      <c r="U132" s="147"/>
      <c r="V132" s="147"/>
      <c r="W132" s="147"/>
      <c r="X132" s="147"/>
    </row>
    <row r="133" spans="1:24" ht="16.5" customHeight="1">
      <c r="A133" s="44">
        <v>129</v>
      </c>
      <c r="B133" s="304" t="s">
        <v>1240</v>
      </c>
      <c r="C133" s="44"/>
      <c r="D133" s="44"/>
      <c r="E133" s="44"/>
      <c r="F133" s="44"/>
      <c r="G133" s="44"/>
      <c r="H133" s="330">
        <v>19449.22</v>
      </c>
      <c r="I133" s="54" t="s">
        <v>36</v>
      </c>
      <c r="J133" s="44"/>
      <c r="K133" s="175"/>
      <c r="L133" s="155"/>
      <c r="M133" s="162"/>
      <c r="N133" s="155"/>
      <c r="O133" s="45"/>
      <c r="P133" s="45"/>
      <c r="Q133" s="45"/>
      <c r="R133" s="45"/>
      <c r="S133" s="45"/>
      <c r="T133" s="45"/>
      <c r="U133" s="147"/>
      <c r="V133" s="147"/>
      <c r="W133" s="147"/>
      <c r="X133" s="147"/>
    </row>
    <row r="134" spans="1:24" ht="16.5" customHeight="1">
      <c r="A134" s="44">
        <v>130</v>
      </c>
      <c r="B134" s="304" t="s">
        <v>1240</v>
      </c>
      <c r="C134" s="44"/>
      <c r="D134" s="44"/>
      <c r="E134" s="44"/>
      <c r="F134" s="44"/>
      <c r="G134" s="44"/>
      <c r="H134" s="330">
        <v>49385</v>
      </c>
      <c r="I134" s="54" t="s">
        <v>36</v>
      </c>
      <c r="J134" s="44"/>
      <c r="K134" s="175" t="s">
        <v>1264</v>
      </c>
      <c r="L134" s="155"/>
      <c r="M134" s="162"/>
      <c r="N134" s="155"/>
      <c r="O134" s="45"/>
      <c r="P134" s="45"/>
      <c r="Q134" s="45"/>
      <c r="R134" s="45"/>
      <c r="S134" s="45"/>
      <c r="T134" s="45"/>
      <c r="U134" s="147"/>
      <c r="V134" s="147"/>
      <c r="W134" s="147"/>
      <c r="X134" s="147"/>
    </row>
    <row r="135" spans="1:24" ht="16.5" customHeight="1">
      <c r="A135" s="44">
        <v>131</v>
      </c>
      <c r="B135" s="304" t="s">
        <v>1240</v>
      </c>
      <c r="C135" s="44"/>
      <c r="D135" s="44"/>
      <c r="E135" s="44"/>
      <c r="F135" s="44"/>
      <c r="G135" s="44"/>
      <c r="H135" s="330">
        <v>20000</v>
      </c>
      <c r="I135" s="54" t="s">
        <v>36</v>
      </c>
      <c r="J135" s="44"/>
      <c r="K135" s="58" t="s">
        <v>1265</v>
      </c>
      <c r="L135" s="155"/>
      <c r="M135" s="162"/>
      <c r="N135" s="155"/>
      <c r="O135" s="45"/>
      <c r="P135" s="45"/>
      <c r="Q135" s="45"/>
      <c r="R135" s="45"/>
      <c r="S135" s="45"/>
      <c r="T135" s="45"/>
      <c r="U135" s="147"/>
      <c r="V135" s="147"/>
      <c r="W135" s="147"/>
      <c r="X135" s="147"/>
    </row>
    <row r="136" spans="1:24" ht="12.75" customHeight="1">
      <c r="A136" s="384" t="s">
        <v>150</v>
      </c>
      <c r="B136" s="384"/>
      <c r="C136" s="384"/>
      <c r="D136" s="384"/>
      <c r="E136" s="384"/>
      <c r="F136" s="384"/>
      <c r="G136" s="384"/>
      <c r="H136" s="297">
        <f>SUM(H5:H135)</f>
        <v>82322137.00339998</v>
      </c>
      <c r="I136" s="59"/>
      <c r="J136" s="45"/>
      <c r="K136" s="46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</row>
    <row r="137" spans="1:24" s="34" customFormat="1" ht="12.75" customHeight="1">
      <c r="A137" s="385" t="s">
        <v>151</v>
      </c>
      <c r="B137" s="385"/>
      <c r="C137" s="385"/>
      <c r="D137" s="385"/>
      <c r="E137" s="385"/>
      <c r="F137" s="385"/>
      <c r="G137" s="385"/>
      <c r="H137" s="385"/>
      <c r="I137" s="385"/>
      <c r="J137" s="36"/>
      <c r="K137" s="37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</row>
    <row r="138" spans="1:24" ht="81" customHeight="1">
      <c r="A138" s="44">
        <v>1</v>
      </c>
      <c r="B138" s="52" t="s">
        <v>152</v>
      </c>
      <c r="C138" s="48" t="s">
        <v>153</v>
      </c>
      <c r="D138" s="44" t="s">
        <v>6</v>
      </c>
      <c r="E138" s="48" t="s">
        <v>1</v>
      </c>
      <c r="F138" s="48" t="s">
        <v>1</v>
      </c>
      <c r="G138" s="48">
        <v>1973</v>
      </c>
      <c r="H138" s="251">
        <v>5009000</v>
      </c>
      <c r="I138" s="54" t="s">
        <v>88</v>
      </c>
      <c r="J138" s="151" t="s">
        <v>537</v>
      </c>
      <c r="K138" s="53" t="s">
        <v>154</v>
      </c>
      <c r="L138" s="298" t="s">
        <v>155</v>
      </c>
      <c r="M138" s="299" t="s">
        <v>156</v>
      </c>
      <c r="N138" s="299" t="s">
        <v>157</v>
      </c>
      <c r="O138" s="299" t="s">
        <v>7</v>
      </c>
      <c r="P138" s="299" t="s">
        <v>7</v>
      </c>
      <c r="Q138" s="299" t="s">
        <v>158</v>
      </c>
      <c r="R138" s="299" t="s">
        <v>1063</v>
      </c>
      <c r="S138" s="299" t="s">
        <v>2</v>
      </c>
      <c r="T138" s="299" t="s">
        <v>159</v>
      </c>
      <c r="U138" s="300">
        <v>1200</v>
      </c>
      <c r="V138" s="60">
        <v>3</v>
      </c>
      <c r="W138" s="60" t="s">
        <v>87</v>
      </c>
      <c r="X138" s="60" t="s">
        <v>93</v>
      </c>
    </row>
    <row r="139" spans="1:24" ht="12.75" customHeight="1">
      <c r="A139" s="384" t="s">
        <v>150</v>
      </c>
      <c r="B139" s="384"/>
      <c r="C139" s="384"/>
      <c r="D139" s="384"/>
      <c r="E139" s="384"/>
      <c r="F139" s="384"/>
      <c r="G139" s="384"/>
      <c r="H139" s="309">
        <f>SUM(H138)</f>
        <v>5009000</v>
      </c>
      <c r="I139" s="152"/>
      <c r="J139" s="45"/>
      <c r="K139" s="46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</row>
    <row r="140" spans="1:24" s="34" customFormat="1" ht="12.75" customHeight="1">
      <c r="A140" s="385" t="s">
        <v>160</v>
      </c>
      <c r="B140" s="385"/>
      <c r="C140" s="385"/>
      <c r="D140" s="385"/>
      <c r="E140" s="385"/>
      <c r="F140" s="385"/>
      <c r="G140" s="385"/>
      <c r="H140" s="385"/>
      <c r="I140" s="385"/>
      <c r="J140" s="36"/>
      <c r="K140" s="37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</row>
    <row r="141" spans="1:24" ht="369.75">
      <c r="A141" s="44">
        <v>1</v>
      </c>
      <c r="B141" s="47" t="s">
        <v>161</v>
      </c>
      <c r="C141" s="129"/>
      <c r="D141" s="44" t="s">
        <v>6</v>
      </c>
      <c r="E141" s="44" t="s">
        <v>1</v>
      </c>
      <c r="F141" s="44" t="s">
        <v>1</v>
      </c>
      <c r="G141" s="44">
        <v>1955</v>
      </c>
      <c r="H141" s="260">
        <v>7000000</v>
      </c>
      <c r="I141" s="54" t="s">
        <v>48</v>
      </c>
      <c r="J141" s="151" t="s">
        <v>162</v>
      </c>
      <c r="K141" s="129" t="s">
        <v>163</v>
      </c>
      <c r="L141" s="299" t="s">
        <v>164</v>
      </c>
      <c r="M141" s="299" t="s">
        <v>165</v>
      </c>
      <c r="N141" s="299" t="s">
        <v>166</v>
      </c>
      <c r="O141" s="299" t="s">
        <v>7</v>
      </c>
      <c r="P141" s="299" t="s">
        <v>7</v>
      </c>
      <c r="Q141" s="299" t="s">
        <v>7</v>
      </c>
      <c r="R141" s="299" t="s">
        <v>158</v>
      </c>
      <c r="S141" s="299" t="s">
        <v>7</v>
      </c>
      <c r="T141" s="299" t="s">
        <v>7</v>
      </c>
      <c r="U141" s="369" t="s">
        <v>167</v>
      </c>
      <c r="V141" s="369" t="s">
        <v>168</v>
      </c>
      <c r="W141" s="298" t="s">
        <v>6</v>
      </c>
      <c r="X141" s="298" t="s">
        <v>1</v>
      </c>
    </row>
    <row r="142" spans="1:24" ht="409.5">
      <c r="A142" s="44">
        <v>2</v>
      </c>
      <c r="B142" s="47" t="s">
        <v>169</v>
      </c>
      <c r="C142" s="47"/>
      <c r="D142" s="44" t="s">
        <v>6</v>
      </c>
      <c r="E142" s="44" t="s">
        <v>1</v>
      </c>
      <c r="F142" s="44" t="s">
        <v>1</v>
      </c>
      <c r="G142" s="44">
        <v>2008</v>
      </c>
      <c r="H142" s="301">
        <v>2460000</v>
      </c>
      <c r="I142" s="54" t="s">
        <v>88</v>
      </c>
      <c r="J142" s="317" t="s">
        <v>170</v>
      </c>
      <c r="K142" s="129" t="s">
        <v>171</v>
      </c>
      <c r="L142" s="202" t="s">
        <v>172</v>
      </c>
      <c r="M142" s="202" t="s">
        <v>173</v>
      </c>
      <c r="N142" s="202" t="s">
        <v>174</v>
      </c>
      <c r="O142" s="202" t="s">
        <v>7</v>
      </c>
      <c r="P142" s="202" t="s">
        <v>158</v>
      </c>
      <c r="Q142" s="202" t="s">
        <v>7</v>
      </c>
      <c r="R142" s="202" t="s">
        <v>158</v>
      </c>
      <c r="S142" s="202" t="s">
        <v>175</v>
      </c>
      <c r="T142" s="202" t="s">
        <v>158</v>
      </c>
      <c r="U142" s="370" t="s">
        <v>176</v>
      </c>
      <c r="V142" s="204">
        <v>2</v>
      </c>
      <c r="W142" s="204" t="s">
        <v>1</v>
      </c>
      <c r="X142" s="202" t="s">
        <v>177</v>
      </c>
    </row>
    <row r="143" spans="1:24" ht="51">
      <c r="A143" s="44">
        <v>3</v>
      </c>
      <c r="B143" s="47" t="s">
        <v>178</v>
      </c>
      <c r="C143" s="47"/>
      <c r="D143" s="44" t="s">
        <v>6</v>
      </c>
      <c r="E143" s="44"/>
      <c r="F143" s="44"/>
      <c r="G143" s="44"/>
      <c r="H143" s="363">
        <v>278660.42</v>
      </c>
      <c r="I143" s="254" t="s">
        <v>36</v>
      </c>
      <c r="J143" s="317"/>
      <c r="K143" s="129" t="s">
        <v>171</v>
      </c>
      <c r="L143" s="202"/>
      <c r="M143" s="202"/>
      <c r="N143" s="202"/>
      <c r="O143" s="202"/>
      <c r="P143" s="202"/>
      <c r="Q143" s="202"/>
      <c r="R143" s="202"/>
      <c r="S143" s="202"/>
      <c r="T143" s="202"/>
      <c r="U143" s="204">
        <v>467.6</v>
      </c>
      <c r="V143" s="204"/>
      <c r="W143" s="204"/>
      <c r="X143" s="371"/>
    </row>
    <row r="144" spans="1:24" ht="38.25">
      <c r="A144" s="44">
        <v>4</v>
      </c>
      <c r="B144" s="47" t="s">
        <v>179</v>
      </c>
      <c r="C144" s="47"/>
      <c r="D144" s="44" t="s">
        <v>6</v>
      </c>
      <c r="E144" s="44"/>
      <c r="F144" s="44"/>
      <c r="G144" s="44"/>
      <c r="H144" s="363">
        <v>2100000</v>
      </c>
      <c r="I144" s="254" t="s">
        <v>36</v>
      </c>
      <c r="J144" s="317"/>
      <c r="K144" s="129" t="s">
        <v>180</v>
      </c>
      <c r="L144" s="202"/>
      <c r="M144" s="202"/>
      <c r="N144" s="202"/>
      <c r="O144" s="202"/>
      <c r="P144" s="202"/>
      <c r="Q144" s="202"/>
      <c r="R144" s="202"/>
      <c r="S144" s="202"/>
      <c r="T144" s="202"/>
      <c r="U144" s="370" t="s">
        <v>1284</v>
      </c>
      <c r="V144" s="204"/>
      <c r="W144" s="204"/>
      <c r="X144" s="371"/>
    </row>
    <row r="145" spans="1:24" ht="54.75" customHeight="1">
      <c r="A145" s="44">
        <v>5</v>
      </c>
      <c r="B145" s="372" t="s">
        <v>1279</v>
      </c>
      <c r="C145" s="202" t="s">
        <v>1280</v>
      </c>
      <c r="D145" s="202" t="s">
        <v>6</v>
      </c>
      <c r="E145" s="202" t="s">
        <v>1</v>
      </c>
      <c r="F145" s="202" t="s">
        <v>1</v>
      </c>
      <c r="G145" s="44">
        <v>2012</v>
      </c>
      <c r="H145" s="301">
        <v>1244177.11</v>
      </c>
      <c r="I145" s="254" t="s">
        <v>36</v>
      </c>
      <c r="J145" s="317"/>
      <c r="K145" s="372" t="s">
        <v>61</v>
      </c>
      <c r="L145" s="202" t="s">
        <v>1281</v>
      </c>
      <c r="M145" s="202" t="s">
        <v>1282</v>
      </c>
      <c r="N145" s="202" t="s">
        <v>1283</v>
      </c>
      <c r="O145" s="202" t="s">
        <v>7</v>
      </c>
      <c r="P145" s="202" t="s">
        <v>7</v>
      </c>
      <c r="Q145" s="202" t="s">
        <v>7</v>
      </c>
      <c r="R145" s="202" t="s">
        <v>7</v>
      </c>
      <c r="S145" s="202" t="s">
        <v>2</v>
      </c>
      <c r="T145" s="202" t="s">
        <v>7</v>
      </c>
      <c r="U145" s="204">
        <v>132.67</v>
      </c>
      <c r="V145" s="204">
        <v>1</v>
      </c>
      <c r="W145" s="204" t="s">
        <v>1</v>
      </c>
      <c r="X145" s="204" t="s">
        <v>1</v>
      </c>
    </row>
    <row r="146" spans="1:24" ht="12.75" customHeight="1">
      <c r="A146" s="384" t="s">
        <v>150</v>
      </c>
      <c r="B146" s="384"/>
      <c r="C146" s="384"/>
      <c r="D146" s="384"/>
      <c r="E146" s="384"/>
      <c r="F146" s="384"/>
      <c r="G146" s="384"/>
      <c r="H146" s="309">
        <f>SUM(H141:H145)</f>
        <v>13082837.53</v>
      </c>
      <c r="I146" s="59"/>
      <c r="J146" s="45"/>
      <c r="K146" s="46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</row>
    <row r="147" spans="1:24" s="34" customFormat="1" ht="12.75" customHeight="1">
      <c r="A147" s="385" t="s">
        <v>181</v>
      </c>
      <c r="B147" s="385"/>
      <c r="C147" s="385"/>
      <c r="D147" s="385"/>
      <c r="E147" s="385"/>
      <c r="F147" s="385"/>
      <c r="G147" s="385"/>
      <c r="H147" s="385"/>
      <c r="I147" s="385"/>
      <c r="J147" s="36"/>
      <c r="K147" s="37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</row>
    <row r="148" spans="1:24" s="51" customFormat="1" ht="12.75">
      <c r="A148" s="44">
        <v>1</v>
      </c>
      <c r="B148" s="277" t="s">
        <v>182</v>
      </c>
      <c r="C148" s="134"/>
      <c r="D148" s="134" t="s">
        <v>6</v>
      </c>
      <c r="E148" s="134" t="s">
        <v>1</v>
      </c>
      <c r="F148" s="257" t="s">
        <v>1</v>
      </c>
      <c r="G148" s="134">
        <v>2007</v>
      </c>
      <c r="H148" s="373">
        <v>273139.88</v>
      </c>
      <c r="I148" s="254" t="s">
        <v>36</v>
      </c>
      <c r="J148" s="133"/>
      <c r="K148" s="134" t="s">
        <v>183</v>
      </c>
      <c r="L148" s="134"/>
      <c r="M148" s="134"/>
      <c r="N148" s="134"/>
      <c r="O148" s="258"/>
      <c r="P148" s="258"/>
      <c r="Q148" s="258"/>
      <c r="R148" s="258"/>
      <c r="S148" s="258"/>
      <c r="T148" s="258"/>
      <c r="U148" s="259"/>
      <c r="V148" s="134"/>
      <c r="W148" s="134"/>
      <c r="X148" s="258"/>
    </row>
    <row r="149" spans="1:24" s="51" customFormat="1" ht="12.75">
      <c r="A149" s="44">
        <v>2</v>
      </c>
      <c r="B149" s="175" t="s">
        <v>184</v>
      </c>
      <c r="C149" s="56"/>
      <c r="D149" s="56" t="s">
        <v>6</v>
      </c>
      <c r="E149" s="134" t="s">
        <v>1</v>
      </c>
      <c r="F149" s="134" t="s">
        <v>1</v>
      </c>
      <c r="G149" s="56">
        <v>1994</v>
      </c>
      <c r="H149" s="261">
        <v>391000</v>
      </c>
      <c r="I149" s="254" t="s">
        <v>88</v>
      </c>
      <c r="J149" s="136" t="s">
        <v>185</v>
      </c>
      <c r="K149" s="56" t="s">
        <v>183</v>
      </c>
      <c r="L149" s="56" t="s">
        <v>186</v>
      </c>
      <c r="M149" s="56" t="s">
        <v>187</v>
      </c>
      <c r="N149" s="56" t="s">
        <v>188</v>
      </c>
      <c r="O149" s="201" t="s">
        <v>7</v>
      </c>
      <c r="P149" s="201" t="s">
        <v>7</v>
      </c>
      <c r="Q149" s="201" t="s">
        <v>7</v>
      </c>
      <c r="R149" s="201" t="s">
        <v>7</v>
      </c>
      <c r="S149" s="201" t="s">
        <v>158</v>
      </c>
      <c r="T149" s="201" t="s">
        <v>7</v>
      </c>
      <c r="U149" s="262">
        <v>123</v>
      </c>
      <c r="V149" s="56">
        <v>1</v>
      </c>
      <c r="W149" s="56" t="s">
        <v>1</v>
      </c>
      <c r="X149" s="201" t="s">
        <v>1</v>
      </c>
    </row>
    <row r="150" spans="1:24" s="51" customFormat="1" ht="12.75">
      <c r="A150" s="44">
        <v>3</v>
      </c>
      <c r="B150" s="175" t="s">
        <v>189</v>
      </c>
      <c r="C150" s="56"/>
      <c r="D150" s="56" t="s">
        <v>6</v>
      </c>
      <c r="E150" s="134" t="s">
        <v>1</v>
      </c>
      <c r="F150" s="134" t="s">
        <v>1</v>
      </c>
      <c r="G150" s="56">
        <v>1983</v>
      </c>
      <c r="H150" s="49">
        <v>9009000</v>
      </c>
      <c r="I150" s="254" t="s">
        <v>88</v>
      </c>
      <c r="J150" s="136" t="s">
        <v>190</v>
      </c>
      <c r="K150" s="56" t="s">
        <v>191</v>
      </c>
      <c r="L150" s="56" t="s">
        <v>186</v>
      </c>
      <c r="M150" s="56" t="s">
        <v>192</v>
      </c>
      <c r="N150" s="56" t="s">
        <v>193</v>
      </c>
      <c r="O150" s="201" t="s">
        <v>7</v>
      </c>
      <c r="P150" s="201" t="s">
        <v>7</v>
      </c>
      <c r="Q150" s="201" t="s">
        <v>7</v>
      </c>
      <c r="R150" s="201" t="s">
        <v>7</v>
      </c>
      <c r="S150" s="201" t="s">
        <v>2</v>
      </c>
      <c r="T150" s="201" t="s">
        <v>7</v>
      </c>
      <c r="U150" s="262">
        <v>2289</v>
      </c>
      <c r="V150" s="56">
        <v>2</v>
      </c>
      <c r="W150" s="56" t="s">
        <v>6</v>
      </c>
      <c r="X150" s="201" t="s">
        <v>1</v>
      </c>
    </row>
    <row r="151" spans="1:24" s="51" customFormat="1" ht="12.75">
      <c r="A151" s="44">
        <v>4</v>
      </c>
      <c r="B151" s="175" t="s">
        <v>194</v>
      </c>
      <c r="C151" s="56"/>
      <c r="D151" s="56" t="s">
        <v>6</v>
      </c>
      <c r="E151" s="134" t="s">
        <v>1</v>
      </c>
      <c r="F151" s="134" t="s">
        <v>1</v>
      </c>
      <c r="G151" s="56">
        <v>1976</v>
      </c>
      <c r="H151" s="261">
        <v>17763.55</v>
      </c>
      <c r="I151" s="254" t="s">
        <v>36</v>
      </c>
      <c r="J151" s="136" t="s">
        <v>195</v>
      </c>
      <c r="K151" s="56" t="s">
        <v>196</v>
      </c>
      <c r="L151" s="56" t="s">
        <v>186</v>
      </c>
      <c r="M151" s="56" t="s">
        <v>192</v>
      </c>
      <c r="N151" s="56" t="s">
        <v>197</v>
      </c>
      <c r="O151" s="201" t="s">
        <v>1095</v>
      </c>
      <c r="P151" s="201" t="s">
        <v>159</v>
      </c>
      <c r="Q151" s="201" t="s">
        <v>159</v>
      </c>
      <c r="R151" s="201" t="s">
        <v>159</v>
      </c>
      <c r="S151" s="201" t="s">
        <v>2</v>
      </c>
      <c r="T151" s="201" t="s">
        <v>159</v>
      </c>
      <c r="U151" s="262">
        <v>195.35</v>
      </c>
      <c r="V151" s="56">
        <v>1</v>
      </c>
      <c r="W151" s="56" t="s">
        <v>1</v>
      </c>
      <c r="X151" s="201" t="s">
        <v>1</v>
      </c>
    </row>
    <row r="152" spans="1:24" s="51" customFormat="1" ht="12.75">
      <c r="A152" s="44">
        <v>5</v>
      </c>
      <c r="B152" s="175" t="s">
        <v>198</v>
      </c>
      <c r="C152" s="56"/>
      <c r="D152" s="56" t="s">
        <v>6</v>
      </c>
      <c r="E152" s="134" t="s">
        <v>1</v>
      </c>
      <c r="F152" s="134" t="s">
        <v>1</v>
      </c>
      <c r="G152" s="56">
        <v>1978</v>
      </c>
      <c r="H152" s="261">
        <v>12549.37</v>
      </c>
      <c r="I152" s="254" t="s">
        <v>36</v>
      </c>
      <c r="J152" s="136" t="s">
        <v>185</v>
      </c>
      <c r="K152" s="56" t="s">
        <v>199</v>
      </c>
      <c r="L152" s="56" t="s">
        <v>186</v>
      </c>
      <c r="M152" s="56" t="s">
        <v>192</v>
      </c>
      <c r="N152" s="56" t="s">
        <v>197</v>
      </c>
      <c r="O152" s="201" t="s">
        <v>159</v>
      </c>
      <c r="P152" s="201" t="s">
        <v>159</v>
      </c>
      <c r="Q152" s="201" t="s">
        <v>2</v>
      </c>
      <c r="R152" s="201" t="s">
        <v>159</v>
      </c>
      <c r="S152" s="201" t="s">
        <v>2</v>
      </c>
      <c r="T152" s="201" t="s">
        <v>159</v>
      </c>
      <c r="U152" s="262">
        <v>127</v>
      </c>
      <c r="V152" s="56">
        <v>1</v>
      </c>
      <c r="W152" s="56" t="s">
        <v>1</v>
      </c>
      <c r="X152" s="201" t="s">
        <v>1</v>
      </c>
    </row>
    <row r="153" spans="1:24" s="51" customFormat="1" ht="25.5">
      <c r="A153" s="44">
        <v>6</v>
      </c>
      <c r="B153" s="175" t="s">
        <v>200</v>
      </c>
      <c r="C153" s="56"/>
      <c r="D153" s="56" t="s">
        <v>6</v>
      </c>
      <c r="E153" s="134" t="s">
        <v>1</v>
      </c>
      <c r="F153" s="134" t="s">
        <v>1</v>
      </c>
      <c r="G153" s="56">
        <v>2003</v>
      </c>
      <c r="H153" s="261">
        <v>26000</v>
      </c>
      <c r="I153" s="254" t="s">
        <v>36</v>
      </c>
      <c r="J153" s="136" t="s">
        <v>195</v>
      </c>
      <c r="K153" s="56" t="s">
        <v>201</v>
      </c>
      <c r="L153" s="56" t="s">
        <v>202</v>
      </c>
      <c r="M153" s="56" t="s">
        <v>202</v>
      </c>
      <c r="N153" s="56" t="s">
        <v>203</v>
      </c>
      <c r="O153" s="201" t="s">
        <v>159</v>
      </c>
      <c r="P153" s="201" t="s">
        <v>159</v>
      </c>
      <c r="Q153" s="201" t="s">
        <v>2</v>
      </c>
      <c r="R153" s="201" t="s">
        <v>159</v>
      </c>
      <c r="S153" s="201" t="s">
        <v>2</v>
      </c>
      <c r="T153" s="201" t="s">
        <v>159</v>
      </c>
      <c r="U153" s="262">
        <v>37.72</v>
      </c>
      <c r="V153" s="56">
        <v>2</v>
      </c>
      <c r="W153" s="56" t="s">
        <v>1</v>
      </c>
      <c r="X153" s="201" t="s">
        <v>1</v>
      </c>
    </row>
    <row r="154" spans="1:24" s="51" customFormat="1" ht="12.75">
      <c r="A154" s="44">
        <v>7</v>
      </c>
      <c r="B154" s="175" t="s">
        <v>204</v>
      </c>
      <c r="C154" s="56"/>
      <c r="D154" s="56" t="s">
        <v>6</v>
      </c>
      <c r="E154" s="134" t="s">
        <v>1</v>
      </c>
      <c r="F154" s="134" t="s">
        <v>1</v>
      </c>
      <c r="G154" s="56">
        <v>1998</v>
      </c>
      <c r="H154" s="261">
        <v>18497000</v>
      </c>
      <c r="I154" s="254" t="s">
        <v>88</v>
      </c>
      <c r="J154" s="136" t="s">
        <v>205</v>
      </c>
      <c r="K154" s="56" t="s">
        <v>206</v>
      </c>
      <c r="L154" s="56" t="s">
        <v>207</v>
      </c>
      <c r="M154" s="56" t="s">
        <v>208</v>
      </c>
      <c r="N154" s="56" t="s">
        <v>197</v>
      </c>
      <c r="O154" s="201" t="s">
        <v>7</v>
      </c>
      <c r="P154" s="201" t="s">
        <v>7</v>
      </c>
      <c r="Q154" s="201" t="s">
        <v>7</v>
      </c>
      <c r="R154" s="201" t="s">
        <v>7</v>
      </c>
      <c r="S154" s="201" t="s">
        <v>2</v>
      </c>
      <c r="T154" s="201" t="s">
        <v>7</v>
      </c>
      <c r="U154" s="262">
        <v>2581</v>
      </c>
      <c r="V154" s="56">
        <v>2</v>
      </c>
      <c r="W154" s="56" t="s">
        <v>6</v>
      </c>
      <c r="X154" s="201" t="s">
        <v>6</v>
      </c>
    </row>
    <row r="155" spans="1:24" s="51" customFormat="1" ht="12.75">
      <c r="A155" s="44">
        <v>8</v>
      </c>
      <c r="B155" s="175" t="s">
        <v>209</v>
      </c>
      <c r="C155" s="56"/>
      <c r="D155" s="56" t="s">
        <v>6</v>
      </c>
      <c r="E155" s="134" t="s">
        <v>1</v>
      </c>
      <c r="F155" s="134" t="s">
        <v>1</v>
      </c>
      <c r="G155" s="56">
        <v>2016</v>
      </c>
      <c r="H155" s="261">
        <v>63493.75</v>
      </c>
      <c r="I155" s="254" t="s">
        <v>36</v>
      </c>
      <c r="J155" s="56"/>
      <c r="K155" s="56" t="s">
        <v>210</v>
      </c>
      <c r="L155" s="56"/>
      <c r="M155" s="56"/>
      <c r="N155" s="56"/>
      <c r="O155" s="63"/>
      <c r="P155" s="63"/>
      <c r="Q155" s="63"/>
      <c r="R155" s="63"/>
      <c r="S155" s="63"/>
      <c r="T155" s="63"/>
      <c r="U155" s="146"/>
      <c r="V155" s="44"/>
      <c r="W155" s="44"/>
      <c r="X155" s="63"/>
    </row>
    <row r="156" spans="1:24" s="51" customFormat="1" ht="12.75">
      <c r="A156" s="44">
        <v>9</v>
      </c>
      <c r="B156" s="175" t="s">
        <v>211</v>
      </c>
      <c r="C156" s="56"/>
      <c r="D156" s="56" t="s">
        <v>6</v>
      </c>
      <c r="E156" s="134" t="s">
        <v>1</v>
      </c>
      <c r="F156" s="134" t="s">
        <v>1</v>
      </c>
      <c r="G156" s="56">
        <v>2016</v>
      </c>
      <c r="H156" s="261">
        <v>26255.06</v>
      </c>
      <c r="I156" s="254" t="s">
        <v>36</v>
      </c>
      <c r="J156" s="56"/>
      <c r="K156" s="56" t="s">
        <v>210</v>
      </c>
      <c r="L156" s="56"/>
      <c r="M156" s="56"/>
      <c r="N156" s="56"/>
      <c r="O156" s="63"/>
      <c r="P156" s="63"/>
      <c r="Q156" s="63"/>
      <c r="R156" s="63"/>
      <c r="S156" s="63"/>
      <c r="T156" s="63"/>
      <c r="U156" s="146"/>
      <c r="V156" s="44"/>
      <c r="W156" s="44"/>
      <c r="X156" s="63"/>
    </row>
    <row r="157" spans="1:24" s="51" customFormat="1" ht="25.5">
      <c r="A157" s="44">
        <v>10</v>
      </c>
      <c r="B157" s="126" t="s">
        <v>598</v>
      </c>
      <c r="C157" s="255"/>
      <c r="D157" s="255" t="s">
        <v>6</v>
      </c>
      <c r="E157" s="263" t="s">
        <v>1</v>
      </c>
      <c r="F157" s="263" t="s">
        <v>1</v>
      </c>
      <c r="G157" s="255">
        <v>2017</v>
      </c>
      <c r="H157" s="374">
        <v>128067.6</v>
      </c>
      <c r="I157" s="254" t="s">
        <v>36</v>
      </c>
      <c r="J157" s="255"/>
      <c r="K157" s="255" t="s">
        <v>1080</v>
      </c>
      <c r="L157" s="255"/>
      <c r="M157" s="255"/>
      <c r="N157" s="255"/>
      <c r="O157" s="63"/>
      <c r="P157" s="63"/>
      <c r="Q157" s="63"/>
      <c r="R157" s="63"/>
      <c r="S157" s="63"/>
      <c r="T157" s="63"/>
      <c r="U157" s="146"/>
      <c r="V157" s="44"/>
      <c r="W157" s="44"/>
      <c r="X157" s="63"/>
    </row>
    <row r="158" spans="1:24" s="51" customFormat="1" ht="12.75">
      <c r="A158" s="44">
        <v>11</v>
      </c>
      <c r="B158" s="126" t="s">
        <v>599</v>
      </c>
      <c r="C158" s="255"/>
      <c r="D158" s="255"/>
      <c r="E158" s="263"/>
      <c r="F158" s="263"/>
      <c r="G158" s="255">
        <v>2017</v>
      </c>
      <c r="H158" s="374">
        <v>5968.85</v>
      </c>
      <c r="I158" s="254" t="s">
        <v>36</v>
      </c>
      <c r="J158" s="255"/>
      <c r="K158" s="255" t="s">
        <v>1080</v>
      </c>
      <c r="L158" s="255"/>
      <c r="M158" s="255"/>
      <c r="N158" s="255"/>
      <c r="O158" s="63"/>
      <c r="P158" s="63"/>
      <c r="Q158" s="63"/>
      <c r="R158" s="63"/>
      <c r="S158" s="63"/>
      <c r="T158" s="63"/>
      <c r="U158" s="146"/>
      <c r="V158" s="44"/>
      <c r="W158" s="44"/>
      <c r="X158" s="63"/>
    </row>
    <row r="159" spans="1:24" s="51" customFormat="1" ht="25.5">
      <c r="A159" s="44">
        <v>12</v>
      </c>
      <c r="B159" s="126" t="s">
        <v>600</v>
      </c>
      <c r="C159" s="255"/>
      <c r="D159" s="255"/>
      <c r="E159" s="263"/>
      <c r="F159" s="263"/>
      <c r="G159" s="255">
        <v>2017</v>
      </c>
      <c r="H159" s="374">
        <v>4090.43</v>
      </c>
      <c r="I159" s="254" t="s">
        <v>36</v>
      </c>
      <c r="J159" s="255"/>
      <c r="K159" s="255" t="s">
        <v>196</v>
      </c>
      <c r="L159" s="255"/>
      <c r="M159" s="255"/>
      <c r="N159" s="255"/>
      <c r="O159" s="63"/>
      <c r="P159" s="63"/>
      <c r="Q159" s="63"/>
      <c r="R159" s="63"/>
      <c r="S159" s="63"/>
      <c r="T159" s="63"/>
      <c r="U159" s="146"/>
      <c r="V159" s="44"/>
      <c r="W159" s="44"/>
      <c r="X159" s="63"/>
    </row>
    <row r="160" spans="1:24" s="51" customFormat="1" ht="25.5">
      <c r="A160" s="44">
        <v>13</v>
      </c>
      <c r="B160" s="126" t="s">
        <v>601</v>
      </c>
      <c r="C160" s="255"/>
      <c r="D160" s="255"/>
      <c r="E160" s="263"/>
      <c r="F160" s="263"/>
      <c r="G160" s="255"/>
      <c r="H160" s="374">
        <v>76486.79</v>
      </c>
      <c r="I160" s="254" t="s">
        <v>36</v>
      </c>
      <c r="J160" s="255"/>
      <c r="K160" s="255" t="s">
        <v>1080</v>
      </c>
      <c r="L160" s="255"/>
      <c r="M160" s="255"/>
      <c r="N160" s="255"/>
      <c r="O160" s="63"/>
      <c r="P160" s="63"/>
      <c r="Q160" s="63"/>
      <c r="R160" s="63"/>
      <c r="S160" s="63"/>
      <c r="T160" s="63"/>
      <c r="U160" s="146"/>
      <c r="V160" s="44"/>
      <c r="W160" s="44"/>
      <c r="X160" s="63"/>
    </row>
    <row r="161" spans="1:24" s="51" customFormat="1" ht="25.5">
      <c r="A161" s="44">
        <v>14</v>
      </c>
      <c r="B161" s="126" t="s">
        <v>1071</v>
      </c>
      <c r="C161" s="255"/>
      <c r="D161" s="255" t="s">
        <v>6</v>
      </c>
      <c r="E161" s="263" t="s">
        <v>1</v>
      </c>
      <c r="F161" s="263" t="s">
        <v>1</v>
      </c>
      <c r="G161" s="255">
        <v>2015</v>
      </c>
      <c r="H161" s="374">
        <v>35813.71</v>
      </c>
      <c r="I161" s="254" t="s">
        <v>36</v>
      </c>
      <c r="J161" s="255"/>
      <c r="K161" s="255" t="s">
        <v>1081</v>
      </c>
      <c r="L161" s="255" t="s">
        <v>202</v>
      </c>
      <c r="M161" s="255" t="s">
        <v>255</v>
      </c>
      <c r="N161" s="255" t="s">
        <v>1091</v>
      </c>
      <c r="O161" s="63"/>
      <c r="P161" s="63"/>
      <c r="Q161" s="63"/>
      <c r="R161" s="63"/>
      <c r="S161" s="63"/>
      <c r="T161" s="63"/>
      <c r="U161" s="146"/>
      <c r="V161" s="44"/>
      <c r="W161" s="44"/>
      <c r="X161" s="63"/>
    </row>
    <row r="162" spans="1:24" s="51" customFormat="1" ht="12.75">
      <c r="A162" s="44">
        <v>15</v>
      </c>
      <c r="B162" s="126" t="s">
        <v>1072</v>
      </c>
      <c r="C162" s="255"/>
      <c r="D162" s="255" t="s">
        <v>6</v>
      </c>
      <c r="E162" s="263" t="s">
        <v>1</v>
      </c>
      <c r="F162" s="263" t="s">
        <v>1</v>
      </c>
      <c r="G162" s="255">
        <v>2019</v>
      </c>
      <c r="H162" s="374">
        <v>62937.35</v>
      </c>
      <c r="I162" s="254" t="s">
        <v>36</v>
      </c>
      <c r="J162" s="255" t="s">
        <v>1082</v>
      </c>
      <c r="K162" s="255" t="s">
        <v>1083</v>
      </c>
      <c r="L162" s="255" t="s">
        <v>1092</v>
      </c>
      <c r="M162" s="255" t="s">
        <v>255</v>
      </c>
      <c r="N162" s="255" t="s">
        <v>1093</v>
      </c>
      <c r="O162" s="63"/>
      <c r="P162" s="63"/>
      <c r="Q162" s="63"/>
      <c r="R162" s="63"/>
      <c r="S162" s="63"/>
      <c r="T162" s="63"/>
      <c r="U162" s="146"/>
      <c r="V162" s="44"/>
      <c r="W162" s="44"/>
      <c r="X162" s="63"/>
    </row>
    <row r="163" spans="1:24" s="51" customFormat="1" ht="12.75">
      <c r="A163" s="44">
        <v>16</v>
      </c>
      <c r="B163" s="175" t="s">
        <v>212</v>
      </c>
      <c r="C163" s="56"/>
      <c r="D163" s="56"/>
      <c r="E163" s="56"/>
      <c r="F163" s="264"/>
      <c r="G163" s="56">
        <v>1984</v>
      </c>
      <c r="H163" s="261">
        <v>74676.79</v>
      </c>
      <c r="I163" s="254" t="s">
        <v>36</v>
      </c>
      <c r="J163" s="265"/>
      <c r="K163" s="56" t="s">
        <v>213</v>
      </c>
      <c r="L163" s="56"/>
      <c r="M163" s="56"/>
      <c r="N163" s="56"/>
      <c r="O163" s="63"/>
      <c r="P163" s="63"/>
      <c r="Q163" s="63"/>
      <c r="R163" s="63"/>
      <c r="S163" s="63"/>
      <c r="T163" s="63"/>
      <c r="U163" s="146"/>
      <c r="V163" s="44"/>
      <c r="W163" s="44"/>
      <c r="X163" s="63"/>
    </row>
    <row r="164" spans="1:24" s="51" customFormat="1" ht="12.75">
      <c r="A164" s="44">
        <v>17</v>
      </c>
      <c r="B164" s="175" t="s">
        <v>214</v>
      </c>
      <c r="C164" s="56"/>
      <c r="D164" s="56"/>
      <c r="E164" s="56"/>
      <c r="F164" s="264"/>
      <c r="G164" s="56">
        <v>2001</v>
      </c>
      <c r="H164" s="261">
        <v>88378.8</v>
      </c>
      <c r="I164" s="254" t="s">
        <v>36</v>
      </c>
      <c r="J164" s="265"/>
      <c r="K164" s="56" t="s">
        <v>213</v>
      </c>
      <c r="L164" s="56"/>
      <c r="M164" s="56"/>
      <c r="N164" s="56"/>
      <c r="O164" s="63"/>
      <c r="P164" s="63"/>
      <c r="Q164" s="63"/>
      <c r="R164" s="63"/>
      <c r="S164" s="63"/>
      <c r="T164" s="63"/>
      <c r="U164" s="146"/>
      <c r="V164" s="44"/>
      <c r="W164" s="44"/>
      <c r="X164" s="63"/>
    </row>
    <row r="165" spans="1:24" s="51" customFormat="1" ht="12.75">
      <c r="A165" s="44">
        <v>18</v>
      </c>
      <c r="B165" s="175" t="s">
        <v>215</v>
      </c>
      <c r="C165" s="56"/>
      <c r="D165" s="56"/>
      <c r="E165" s="56"/>
      <c r="F165" s="264"/>
      <c r="G165" s="56">
        <v>2001</v>
      </c>
      <c r="H165" s="261">
        <v>9700</v>
      </c>
      <c r="I165" s="254" t="s">
        <v>36</v>
      </c>
      <c r="J165" s="265"/>
      <c r="K165" s="56" t="s">
        <v>213</v>
      </c>
      <c r="L165" s="56"/>
      <c r="M165" s="56"/>
      <c r="N165" s="56"/>
      <c r="O165" s="63"/>
      <c r="P165" s="63"/>
      <c r="Q165" s="63"/>
      <c r="R165" s="63"/>
      <c r="S165" s="63"/>
      <c r="T165" s="63"/>
      <c r="U165" s="146"/>
      <c r="V165" s="44"/>
      <c r="W165" s="44"/>
      <c r="X165" s="63"/>
    </row>
    <row r="166" spans="1:24" s="51" customFormat="1" ht="12.75">
      <c r="A166" s="44">
        <v>19</v>
      </c>
      <c r="B166" s="175" t="s">
        <v>216</v>
      </c>
      <c r="C166" s="56"/>
      <c r="D166" s="56"/>
      <c r="E166" s="56"/>
      <c r="F166" s="264"/>
      <c r="G166" s="56">
        <v>2008</v>
      </c>
      <c r="H166" s="261">
        <v>150066.92</v>
      </c>
      <c r="I166" s="254" t="s">
        <v>36</v>
      </c>
      <c r="J166" s="265"/>
      <c r="K166" s="56" t="s">
        <v>217</v>
      </c>
      <c r="L166" s="56"/>
      <c r="M166" s="56"/>
      <c r="N166" s="56"/>
      <c r="O166" s="63"/>
      <c r="P166" s="63"/>
      <c r="Q166" s="63"/>
      <c r="R166" s="63"/>
      <c r="S166" s="63"/>
      <c r="T166" s="63"/>
      <c r="U166" s="146"/>
      <c r="V166" s="44"/>
      <c r="W166" s="44"/>
      <c r="X166" s="63"/>
    </row>
    <row r="167" spans="1:24" s="51" customFormat="1" ht="12.75">
      <c r="A167" s="44">
        <v>20</v>
      </c>
      <c r="B167" s="175" t="s">
        <v>218</v>
      </c>
      <c r="C167" s="56"/>
      <c r="D167" s="56"/>
      <c r="E167" s="56"/>
      <c r="F167" s="264"/>
      <c r="G167" s="56">
        <v>1994</v>
      </c>
      <c r="H167" s="261">
        <v>2443.69</v>
      </c>
      <c r="I167" s="254" t="s">
        <v>36</v>
      </c>
      <c r="J167" s="265"/>
      <c r="K167" s="56" t="s">
        <v>217</v>
      </c>
      <c r="L167" s="56"/>
      <c r="M167" s="56"/>
      <c r="N167" s="56"/>
      <c r="O167" s="63"/>
      <c r="P167" s="63"/>
      <c r="Q167" s="63"/>
      <c r="R167" s="63"/>
      <c r="S167" s="63"/>
      <c r="T167" s="63"/>
      <c r="U167" s="146"/>
      <c r="V167" s="44"/>
      <c r="W167" s="44"/>
      <c r="X167" s="63"/>
    </row>
    <row r="168" spans="1:24" s="51" customFormat="1" ht="25.5">
      <c r="A168" s="44">
        <v>21</v>
      </c>
      <c r="B168" s="175" t="s">
        <v>219</v>
      </c>
      <c r="C168" s="56"/>
      <c r="D168" s="56"/>
      <c r="E168" s="56"/>
      <c r="F168" s="264"/>
      <c r="G168" s="56">
        <v>1952</v>
      </c>
      <c r="H168" s="261">
        <v>4202.71</v>
      </c>
      <c r="I168" s="254" t="s">
        <v>36</v>
      </c>
      <c r="J168" s="265"/>
      <c r="K168" s="56" t="s">
        <v>217</v>
      </c>
      <c r="L168" s="56"/>
      <c r="M168" s="56"/>
      <c r="N168" s="56"/>
      <c r="O168" s="63"/>
      <c r="P168" s="63"/>
      <c r="Q168" s="63"/>
      <c r="R168" s="63"/>
      <c r="S168" s="63"/>
      <c r="T168" s="63"/>
      <c r="U168" s="146"/>
      <c r="V168" s="44"/>
      <c r="W168" s="44"/>
      <c r="X168" s="63"/>
    </row>
    <row r="169" spans="1:24" s="51" customFormat="1" ht="12.75">
      <c r="A169" s="44">
        <v>22</v>
      </c>
      <c r="B169" s="175" t="s">
        <v>220</v>
      </c>
      <c r="C169" s="56"/>
      <c r="D169" s="56"/>
      <c r="E169" s="56"/>
      <c r="F169" s="264"/>
      <c r="G169" s="56">
        <v>1976</v>
      </c>
      <c r="H169" s="261">
        <v>162692.91</v>
      </c>
      <c r="I169" s="254" t="s">
        <v>36</v>
      </c>
      <c r="J169" s="265"/>
      <c r="K169" s="56" t="s">
        <v>221</v>
      </c>
      <c r="L169" s="56"/>
      <c r="M169" s="56"/>
      <c r="N169" s="56"/>
      <c r="O169" s="63"/>
      <c r="P169" s="63"/>
      <c r="Q169" s="63"/>
      <c r="R169" s="63"/>
      <c r="S169" s="63"/>
      <c r="T169" s="63"/>
      <c r="U169" s="146"/>
      <c r="V169" s="44"/>
      <c r="W169" s="44"/>
      <c r="X169" s="63"/>
    </row>
    <row r="170" spans="1:24" s="51" customFormat="1" ht="12.75">
      <c r="A170" s="44">
        <v>23</v>
      </c>
      <c r="B170" s="175" t="s">
        <v>222</v>
      </c>
      <c r="C170" s="56"/>
      <c r="D170" s="56"/>
      <c r="E170" s="56"/>
      <c r="F170" s="264"/>
      <c r="G170" s="56">
        <v>1976</v>
      </c>
      <c r="H170" s="261">
        <v>7224.89</v>
      </c>
      <c r="I170" s="254" t="s">
        <v>36</v>
      </c>
      <c r="J170" s="265"/>
      <c r="K170" s="56" t="s">
        <v>221</v>
      </c>
      <c r="L170" s="256"/>
      <c r="M170" s="256"/>
      <c r="N170" s="256"/>
      <c r="O170" s="63"/>
      <c r="P170" s="63"/>
      <c r="Q170" s="63"/>
      <c r="R170" s="63"/>
      <c r="S170" s="63"/>
      <c r="T170" s="63"/>
      <c r="U170" s="146"/>
      <c r="V170" s="44"/>
      <c r="W170" s="44"/>
      <c r="X170" s="63"/>
    </row>
    <row r="171" spans="1:24" s="51" customFormat="1" ht="12.75">
      <c r="A171" s="44">
        <v>24</v>
      </c>
      <c r="B171" s="175" t="s">
        <v>223</v>
      </c>
      <c r="C171" s="56"/>
      <c r="D171" s="56"/>
      <c r="E171" s="56"/>
      <c r="F171" s="264"/>
      <c r="G171" s="56">
        <v>1964</v>
      </c>
      <c r="H171" s="261">
        <v>5381.65</v>
      </c>
      <c r="I171" s="254" t="s">
        <v>36</v>
      </c>
      <c r="J171" s="265"/>
      <c r="K171" s="56" t="s">
        <v>217</v>
      </c>
      <c r="O171" s="63"/>
      <c r="P171" s="63"/>
      <c r="Q171" s="63"/>
      <c r="R171" s="63"/>
      <c r="S171" s="63"/>
      <c r="T171" s="63"/>
      <c r="U171" s="146"/>
      <c r="V171" s="44"/>
      <c r="W171" s="44"/>
      <c r="X171" s="63"/>
    </row>
    <row r="172" spans="1:24" s="51" customFormat="1" ht="12.75">
      <c r="A172" s="44">
        <v>25</v>
      </c>
      <c r="B172" s="175" t="s">
        <v>224</v>
      </c>
      <c r="C172" s="56"/>
      <c r="D172" s="56"/>
      <c r="E172" s="56"/>
      <c r="F172" s="264"/>
      <c r="G172" s="56">
        <v>1998</v>
      </c>
      <c r="H172" s="261">
        <v>60985.75</v>
      </c>
      <c r="I172" s="254" t="s">
        <v>36</v>
      </c>
      <c r="J172" s="265"/>
      <c r="K172" s="56" t="s">
        <v>225</v>
      </c>
      <c r="L172" s="134"/>
      <c r="M172" s="134"/>
      <c r="N172" s="134" t="s">
        <v>1094</v>
      </c>
      <c r="O172" s="63"/>
      <c r="P172" s="63"/>
      <c r="Q172" s="63"/>
      <c r="R172" s="63"/>
      <c r="S172" s="63"/>
      <c r="T172" s="63"/>
      <c r="U172" s="146"/>
      <c r="V172" s="44"/>
      <c r="W172" s="44"/>
      <c r="X172" s="63"/>
    </row>
    <row r="173" spans="1:24" s="51" customFormat="1" ht="12.75">
      <c r="A173" s="44">
        <v>26</v>
      </c>
      <c r="B173" s="175" t="s">
        <v>226</v>
      </c>
      <c r="C173" s="56"/>
      <c r="D173" s="56"/>
      <c r="E173" s="56"/>
      <c r="F173" s="264"/>
      <c r="G173" s="56">
        <v>2004</v>
      </c>
      <c r="H173" s="261">
        <v>99610.24</v>
      </c>
      <c r="I173" s="254" t="s">
        <v>36</v>
      </c>
      <c r="J173" s="265"/>
      <c r="K173" s="56" t="s">
        <v>213</v>
      </c>
      <c r="L173" s="56"/>
      <c r="M173" s="56"/>
      <c r="N173" s="56"/>
      <c r="O173" s="63"/>
      <c r="P173" s="63"/>
      <c r="Q173" s="63"/>
      <c r="R173" s="63"/>
      <c r="S173" s="63"/>
      <c r="T173" s="63"/>
      <c r="U173" s="146"/>
      <c r="V173" s="44"/>
      <c r="W173" s="44"/>
      <c r="X173" s="63"/>
    </row>
    <row r="174" spans="1:24" s="51" customFormat="1" ht="25.5">
      <c r="A174" s="44">
        <v>27</v>
      </c>
      <c r="B174" s="175" t="s">
        <v>227</v>
      </c>
      <c r="C174" s="56"/>
      <c r="D174" s="56"/>
      <c r="E174" s="56"/>
      <c r="F174" s="264"/>
      <c r="G174" s="56">
        <v>2007</v>
      </c>
      <c r="H174" s="261">
        <v>368800.05</v>
      </c>
      <c r="I174" s="254" t="s">
        <v>36</v>
      </c>
      <c r="J174" s="265"/>
      <c r="K174" s="56" t="s">
        <v>213</v>
      </c>
      <c r="L174" s="56"/>
      <c r="M174" s="56"/>
      <c r="N174" s="56"/>
      <c r="O174" s="63"/>
      <c r="P174" s="63"/>
      <c r="Q174" s="63"/>
      <c r="R174" s="63"/>
      <c r="S174" s="63"/>
      <c r="T174" s="63"/>
      <c r="U174" s="146"/>
      <c r="V174" s="44"/>
      <c r="W174" s="44"/>
      <c r="X174" s="63"/>
    </row>
    <row r="175" spans="1:24" s="51" customFormat="1" ht="12.75">
      <c r="A175" s="44">
        <v>28</v>
      </c>
      <c r="B175" s="175" t="s">
        <v>228</v>
      </c>
      <c r="C175" s="56"/>
      <c r="D175" s="56"/>
      <c r="E175" s="56"/>
      <c r="F175" s="264"/>
      <c r="G175" s="56">
        <v>2007</v>
      </c>
      <c r="H175" s="261">
        <v>7188.5</v>
      </c>
      <c r="I175" s="254" t="s">
        <v>36</v>
      </c>
      <c r="J175" s="265"/>
      <c r="K175" s="56" t="s">
        <v>213</v>
      </c>
      <c r="L175" s="56"/>
      <c r="M175" s="56"/>
      <c r="N175" s="56"/>
      <c r="O175" s="44"/>
      <c r="P175" s="44"/>
      <c r="Q175" s="44"/>
      <c r="R175" s="44"/>
      <c r="S175" s="44"/>
      <c r="T175" s="145"/>
      <c r="U175" s="50"/>
      <c r="V175" s="44"/>
      <c r="W175" s="44"/>
      <c r="X175" s="44"/>
    </row>
    <row r="176" spans="1:24" s="51" customFormat="1" ht="12.75">
      <c r="A176" s="44">
        <v>29</v>
      </c>
      <c r="B176" s="175" t="s">
        <v>229</v>
      </c>
      <c r="C176" s="56"/>
      <c r="D176" s="56"/>
      <c r="E176" s="56"/>
      <c r="F176" s="264"/>
      <c r="G176" s="56">
        <v>2008</v>
      </c>
      <c r="H176" s="261">
        <v>98594.27</v>
      </c>
      <c r="I176" s="254" t="s">
        <v>36</v>
      </c>
      <c r="J176" s="265"/>
      <c r="K176" s="56" t="s">
        <v>230</v>
      </c>
      <c r="L176" s="56"/>
      <c r="M176" s="56"/>
      <c r="N176" s="56"/>
      <c r="O176" s="44"/>
      <c r="P176" s="44"/>
      <c r="Q176" s="44"/>
      <c r="R176" s="44"/>
      <c r="S176" s="44"/>
      <c r="T176" s="145"/>
      <c r="U176" s="50"/>
      <c r="V176" s="44"/>
      <c r="W176" s="44"/>
      <c r="X176" s="44"/>
    </row>
    <row r="177" spans="1:253" s="51" customFormat="1" ht="12.75">
      <c r="A177" s="44">
        <v>30</v>
      </c>
      <c r="B177" s="175" t="s">
        <v>231</v>
      </c>
      <c r="C177" s="56"/>
      <c r="D177" s="56"/>
      <c r="E177" s="56"/>
      <c r="F177" s="264"/>
      <c r="G177" s="56">
        <v>2008</v>
      </c>
      <c r="H177" s="261">
        <v>577014.14</v>
      </c>
      <c r="I177" s="254" t="s">
        <v>36</v>
      </c>
      <c r="J177" s="265"/>
      <c r="K177" s="56" t="s">
        <v>232</v>
      </c>
      <c r="L177" s="56"/>
      <c r="M177" s="56"/>
      <c r="N177" s="56"/>
      <c r="O177" s="136"/>
      <c r="P177" s="56"/>
      <c r="Q177" s="56"/>
      <c r="R177" s="56"/>
      <c r="S177" s="56"/>
      <c r="T177" s="56"/>
      <c r="U177" s="56"/>
      <c r="V177" s="264"/>
      <c r="W177" s="136"/>
      <c r="X177" s="56"/>
      <c r="Y177" s="266"/>
      <c r="Z177" s="267"/>
      <c r="AA177" s="267"/>
      <c r="AB177" s="268"/>
      <c r="AC177" s="269"/>
      <c r="AD177" s="267"/>
      <c r="AE177" s="267"/>
      <c r="AF177" s="267"/>
      <c r="AG177" s="267"/>
      <c r="AH177" s="267"/>
      <c r="AI177" s="267"/>
      <c r="AJ177" s="268"/>
      <c r="AK177" s="269"/>
      <c r="AL177" s="267"/>
      <c r="AM177" s="267"/>
      <c r="AN177" s="267"/>
      <c r="AO177" s="267"/>
      <c r="AP177" s="267"/>
      <c r="AQ177" s="267"/>
      <c r="AR177" s="268"/>
      <c r="AS177" s="269"/>
      <c r="AT177" s="267"/>
      <c r="AU177" s="267"/>
      <c r="AV177" s="267"/>
      <c r="AW177" s="267"/>
      <c r="AX177" s="267"/>
      <c r="AY177" s="267"/>
      <c r="AZ177" s="268"/>
      <c r="BA177" s="269"/>
      <c r="BB177" s="267"/>
      <c r="BC177" s="267"/>
      <c r="BD177" s="267"/>
      <c r="BE177" s="267"/>
      <c r="BF177" s="267"/>
      <c r="BG177" s="267"/>
      <c r="BH177" s="268"/>
      <c r="BI177" s="269"/>
      <c r="BJ177" s="267"/>
      <c r="BK177" s="267"/>
      <c r="BL177" s="267"/>
      <c r="BM177" s="267"/>
      <c r="BN177" s="267"/>
      <c r="BO177" s="267"/>
      <c r="BP177" s="268"/>
      <c r="BQ177" s="269"/>
      <c r="BR177" s="267"/>
      <c r="BS177" s="267"/>
      <c r="BT177" s="267"/>
      <c r="BU177" s="267"/>
      <c r="BV177" s="267"/>
      <c r="BW177" s="267"/>
      <c r="BX177" s="268"/>
      <c r="BY177" s="269"/>
      <c r="BZ177" s="267"/>
      <c r="CA177" s="267"/>
      <c r="CB177" s="267"/>
      <c r="CC177" s="267"/>
      <c r="CD177" s="267"/>
      <c r="CE177" s="267"/>
      <c r="CF177" s="268"/>
      <c r="CG177" s="269"/>
      <c r="CH177" s="267"/>
      <c r="CI177" s="267"/>
      <c r="CJ177" s="267"/>
      <c r="CK177" s="267"/>
      <c r="CL177" s="267"/>
      <c r="CM177" s="267"/>
      <c r="CN177" s="268"/>
      <c r="CO177" s="269"/>
      <c r="CP177" s="267"/>
      <c r="CQ177" s="267"/>
      <c r="CR177" s="267"/>
      <c r="CS177" s="267"/>
      <c r="CT177" s="267"/>
      <c r="CU177" s="267"/>
      <c r="CV177" s="268"/>
      <c r="CW177" s="269"/>
      <c r="CX177" s="267"/>
      <c r="CY177" s="267"/>
      <c r="CZ177" s="267"/>
      <c r="DA177" s="267"/>
      <c r="DB177" s="267"/>
      <c r="DC177" s="267"/>
      <c r="DD177" s="268"/>
      <c r="DE177" s="269"/>
      <c r="DF177" s="267"/>
      <c r="DG177" s="267"/>
      <c r="DH177" s="267"/>
      <c r="DI177" s="267"/>
      <c r="DJ177" s="267"/>
      <c r="DK177" s="267"/>
      <c r="DL177" s="268"/>
      <c r="DM177" s="269"/>
      <c r="DN177" s="267"/>
      <c r="DO177" s="267"/>
      <c r="DP177" s="267"/>
      <c r="DQ177" s="267"/>
      <c r="DR177" s="267"/>
      <c r="DS177" s="267"/>
      <c r="DT177" s="268"/>
      <c r="DU177" s="269"/>
      <c r="DV177" s="267"/>
      <c r="DW177" s="267"/>
      <c r="DX177" s="267"/>
      <c r="DY177" s="267"/>
      <c r="DZ177" s="267"/>
      <c r="EA177" s="267"/>
      <c r="EB177" s="268"/>
      <c r="EC177" s="269"/>
      <c r="ED177" s="267"/>
      <c r="EE177" s="267"/>
      <c r="EF177" s="267"/>
      <c r="EG177" s="267"/>
      <c r="EH177" s="267"/>
      <c r="EI177" s="267"/>
      <c r="EJ177" s="268"/>
      <c r="EK177" s="269"/>
      <c r="EL177" s="267"/>
      <c r="EM177" s="267"/>
      <c r="EN177" s="267"/>
      <c r="EO177" s="267"/>
      <c r="EP177" s="267"/>
      <c r="EQ177" s="267"/>
      <c r="ER177" s="268"/>
      <c r="ES177" s="269"/>
      <c r="ET177" s="267"/>
      <c r="EU177" s="267"/>
      <c r="EV177" s="267"/>
      <c r="EW177" s="267"/>
      <c r="EX177" s="267"/>
      <c r="EY177" s="267"/>
      <c r="EZ177" s="268"/>
      <c r="FA177" s="269"/>
      <c r="FB177" s="267"/>
      <c r="FC177" s="267"/>
      <c r="FD177" s="267"/>
      <c r="FE177" s="267"/>
      <c r="FF177" s="267"/>
      <c r="FG177" s="267"/>
      <c r="FH177" s="268"/>
      <c r="FI177" s="269"/>
      <c r="FJ177" s="267"/>
      <c r="FK177" s="267"/>
      <c r="FL177" s="267"/>
      <c r="FM177" s="267"/>
      <c r="FN177" s="267"/>
      <c r="FO177" s="267"/>
      <c r="FP177" s="268"/>
      <c r="FQ177" s="269"/>
      <c r="FR177" s="267"/>
      <c r="FS177" s="267"/>
      <c r="FT177" s="267"/>
      <c r="FU177" s="267"/>
      <c r="FV177" s="267"/>
      <c r="FW177" s="267"/>
      <c r="FX177" s="268"/>
      <c r="FY177" s="269"/>
      <c r="FZ177" s="267"/>
      <c r="GA177" s="267"/>
      <c r="GB177" s="267"/>
      <c r="GC177" s="267"/>
      <c r="GD177" s="267"/>
      <c r="GE177" s="267"/>
      <c r="GF177" s="268"/>
      <c r="GG177" s="269"/>
      <c r="GH177" s="267"/>
      <c r="GI177" s="267"/>
      <c r="GJ177" s="267"/>
      <c r="GK177" s="267"/>
      <c r="GL177" s="267"/>
      <c r="GM177" s="267"/>
      <c r="GN177" s="268"/>
      <c r="GO177" s="269"/>
      <c r="GP177" s="267"/>
      <c r="GQ177" s="267"/>
      <c r="GR177" s="267"/>
      <c r="GS177" s="267"/>
      <c r="GT177" s="267"/>
      <c r="GU177" s="267"/>
      <c r="GV177" s="268"/>
      <c r="GW177" s="269"/>
      <c r="GX177" s="267"/>
      <c r="GY177" s="267"/>
      <c r="GZ177" s="267"/>
      <c r="HA177" s="267"/>
      <c r="HB177" s="267"/>
      <c r="HC177" s="267"/>
      <c r="HD177" s="268"/>
      <c r="HE177" s="269"/>
      <c r="HF177" s="267"/>
      <c r="HG177" s="267"/>
      <c r="HH177" s="267"/>
      <c r="HI177" s="267"/>
      <c r="HJ177" s="267"/>
      <c r="HK177" s="267"/>
      <c r="HL177" s="268"/>
      <c r="HM177" s="269"/>
      <c r="HN177" s="267"/>
      <c r="HO177" s="267"/>
      <c r="HP177" s="267"/>
      <c r="HQ177" s="267"/>
      <c r="HR177" s="267"/>
      <c r="HS177" s="267"/>
      <c r="HT177" s="268"/>
      <c r="HU177" s="269"/>
      <c r="HV177" s="267"/>
      <c r="HW177" s="267"/>
      <c r="HX177" s="267"/>
      <c r="HY177" s="267"/>
      <c r="HZ177" s="267"/>
      <c r="IA177" s="267"/>
      <c r="IB177" s="268"/>
      <c r="IC177" s="269"/>
      <c r="ID177" s="267"/>
      <c r="IE177" s="267"/>
      <c r="IF177" s="267"/>
      <c r="IG177" s="267"/>
      <c r="IH177" s="267"/>
      <c r="II177" s="267"/>
      <c r="IJ177" s="268"/>
      <c r="IK177" s="269"/>
      <c r="IL177" s="267"/>
      <c r="IM177" s="267"/>
      <c r="IN177" s="267"/>
      <c r="IO177" s="267"/>
      <c r="IP177" s="267"/>
      <c r="IQ177" s="267"/>
      <c r="IR177" s="268"/>
      <c r="IS177" s="269"/>
    </row>
    <row r="178" spans="1:253" s="51" customFormat="1" ht="12.75">
      <c r="A178" s="44">
        <v>31</v>
      </c>
      <c r="B178" s="175" t="s">
        <v>233</v>
      </c>
      <c r="C178" s="56"/>
      <c r="D178" s="56"/>
      <c r="E178" s="56"/>
      <c r="F178" s="264"/>
      <c r="G178" s="56">
        <v>2008</v>
      </c>
      <c r="H178" s="261">
        <v>13378.75</v>
      </c>
      <c r="I178" s="254" t="s">
        <v>36</v>
      </c>
      <c r="J178" s="265"/>
      <c r="K178" s="56" t="s">
        <v>232</v>
      </c>
      <c r="L178" s="56"/>
      <c r="M178" s="56"/>
      <c r="N178" s="56"/>
      <c r="O178" s="136"/>
      <c r="P178" s="56"/>
      <c r="Q178" s="56"/>
      <c r="R178" s="56"/>
      <c r="S178" s="56"/>
      <c r="T178" s="56"/>
      <c r="U178" s="56"/>
      <c r="V178" s="264"/>
      <c r="W178" s="136"/>
      <c r="X178" s="56"/>
      <c r="Y178" s="266"/>
      <c r="Z178" s="267"/>
      <c r="AA178" s="267"/>
      <c r="AB178" s="268"/>
      <c r="AC178" s="269"/>
      <c r="AD178" s="267"/>
      <c r="AE178" s="267"/>
      <c r="AF178" s="267"/>
      <c r="AG178" s="267"/>
      <c r="AH178" s="267"/>
      <c r="AI178" s="267"/>
      <c r="AJ178" s="268"/>
      <c r="AK178" s="269"/>
      <c r="AL178" s="267"/>
      <c r="AM178" s="267"/>
      <c r="AN178" s="267"/>
      <c r="AO178" s="267"/>
      <c r="AP178" s="267"/>
      <c r="AQ178" s="267"/>
      <c r="AR178" s="268"/>
      <c r="AS178" s="269"/>
      <c r="AT178" s="267"/>
      <c r="AU178" s="267"/>
      <c r="AV178" s="267"/>
      <c r="AW178" s="267"/>
      <c r="AX178" s="267"/>
      <c r="AY178" s="267"/>
      <c r="AZ178" s="268"/>
      <c r="BA178" s="269"/>
      <c r="BB178" s="267"/>
      <c r="BC178" s="267"/>
      <c r="BD178" s="267"/>
      <c r="BE178" s="267"/>
      <c r="BF178" s="267"/>
      <c r="BG178" s="267"/>
      <c r="BH178" s="268"/>
      <c r="BI178" s="269"/>
      <c r="BJ178" s="267"/>
      <c r="BK178" s="267"/>
      <c r="BL178" s="267"/>
      <c r="BM178" s="267"/>
      <c r="BN178" s="267"/>
      <c r="BO178" s="267"/>
      <c r="BP178" s="268"/>
      <c r="BQ178" s="269"/>
      <c r="BR178" s="267"/>
      <c r="BS178" s="267"/>
      <c r="BT178" s="267"/>
      <c r="BU178" s="267"/>
      <c r="BV178" s="267"/>
      <c r="BW178" s="267"/>
      <c r="BX178" s="268"/>
      <c r="BY178" s="269"/>
      <c r="BZ178" s="267"/>
      <c r="CA178" s="267"/>
      <c r="CB178" s="267"/>
      <c r="CC178" s="267"/>
      <c r="CD178" s="267"/>
      <c r="CE178" s="267"/>
      <c r="CF178" s="268"/>
      <c r="CG178" s="269"/>
      <c r="CH178" s="267"/>
      <c r="CI178" s="267"/>
      <c r="CJ178" s="267"/>
      <c r="CK178" s="267"/>
      <c r="CL178" s="267"/>
      <c r="CM178" s="267"/>
      <c r="CN178" s="268"/>
      <c r="CO178" s="269"/>
      <c r="CP178" s="267"/>
      <c r="CQ178" s="267"/>
      <c r="CR178" s="267"/>
      <c r="CS178" s="267"/>
      <c r="CT178" s="267"/>
      <c r="CU178" s="267"/>
      <c r="CV178" s="268"/>
      <c r="CW178" s="269"/>
      <c r="CX178" s="267"/>
      <c r="CY178" s="267"/>
      <c r="CZ178" s="267"/>
      <c r="DA178" s="267"/>
      <c r="DB178" s="267"/>
      <c r="DC178" s="267"/>
      <c r="DD178" s="268"/>
      <c r="DE178" s="269"/>
      <c r="DF178" s="267"/>
      <c r="DG178" s="267"/>
      <c r="DH178" s="267"/>
      <c r="DI178" s="267"/>
      <c r="DJ178" s="267"/>
      <c r="DK178" s="267"/>
      <c r="DL178" s="268"/>
      <c r="DM178" s="269"/>
      <c r="DN178" s="267"/>
      <c r="DO178" s="267"/>
      <c r="DP178" s="267"/>
      <c r="DQ178" s="267"/>
      <c r="DR178" s="267"/>
      <c r="DS178" s="267"/>
      <c r="DT178" s="268"/>
      <c r="DU178" s="269"/>
      <c r="DV178" s="267"/>
      <c r="DW178" s="267"/>
      <c r="DX178" s="267"/>
      <c r="DY178" s="267"/>
      <c r="DZ178" s="267"/>
      <c r="EA178" s="267"/>
      <c r="EB178" s="268"/>
      <c r="EC178" s="269"/>
      <c r="ED178" s="267"/>
      <c r="EE178" s="267"/>
      <c r="EF178" s="267"/>
      <c r="EG178" s="267"/>
      <c r="EH178" s="267"/>
      <c r="EI178" s="267"/>
      <c r="EJ178" s="268"/>
      <c r="EK178" s="269"/>
      <c r="EL178" s="267"/>
      <c r="EM178" s="267"/>
      <c r="EN178" s="267"/>
      <c r="EO178" s="267"/>
      <c r="EP178" s="267"/>
      <c r="EQ178" s="267"/>
      <c r="ER178" s="268"/>
      <c r="ES178" s="269"/>
      <c r="ET178" s="267"/>
      <c r="EU178" s="267"/>
      <c r="EV178" s="267"/>
      <c r="EW178" s="267"/>
      <c r="EX178" s="267"/>
      <c r="EY178" s="267"/>
      <c r="EZ178" s="268"/>
      <c r="FA178" s="269"/>
      <c r="FB178" s="267"/>
      <c r="FC178" s="267"/>
      <c r="FD178" s="267"/>
      <c r="FE178" s="267"/>
      <c r="FF178" s="267"/>
      <c r="FG178" s="267"/>
      <c r="FH178" s="268"/>
      <c r="FI178" s="269"/>
      <c r="FJ178" s="267"/>
      <c r="FK178" s="267"/>
      <c r="FL178" s="267"/>
      <c r="FM178" s="267"/>
      <c r="FN178" s="267"/>
      <c r="FO178" s="267"/>
      <c r="FP178" s="268"/>
      <c r="FQ178" s="269"/>
      <c r="FR178" s="267"/>
      <c r="FS178" s="267"/>
      <c r="FT178" s="267"/>
      <c r="FU178" s="267"/>
      <c r="FV178" s="267"/>
      <c r="FW178" s="267"/>
      <c r="FX178" s="268"/>
      <c r="FY178" s="269"/>
      <c r="FZ178" s="267"/>
      <c r="GA178" s="267"/>
      <c r="GB178" s="267"/>
      <c r="GC178" s="267"/>
      <c r="GD178" s="267"/>
      <c r="GE178" s="267"/>
      <c r="GF178" s="268"/>
      <c r="GG178" s="269"/>
      <c r="GH178" s="267"/>
      <c r="GI178" s="267"/>
      <c r="GJ178" s="267"/>
      <c r="GK178" s="267"/>
      <c r="GL178" s="267"/>
      <c r="GM178" s="267"/>
      <c r="GN178" s="268"/>
      <c r="GO178" s="269"/>
      <c r="GP178" s="267"/>
      <c r="GQ178" s="267"/>
      <c r="GR178" s="267"/>
      <c r="GS178" s="267"/>
      <c r="GT178" s="267"/>
      <c r="GU178" s="267"/>
      <c r="GV178" s="268"/>
      <c r="GW178" s="269"/>
      <c r="GX178" s="267"/>
      <c r="GY178" s="267"/>
      <c r="GZ178" s="267"/>
      <c r="HA178" s="267"/>
      <c r="HB178" s="267"/>
      <c r="HC178" s="267"/>
      <c r="HD178" s="268"/>
      <c r="HE178" s="269"/>
      <c r="HF178" s="267"/>
      <c r="HG178" s="267"/>
      <c r="HH178" s="267"/>
      <c r="HI178" s="267"/>
      <c r="HJ178" s="267"/>
      <c r="HK178" s="267"/>
      <c r="HL178" s="268"/>
      <c r="HM178" s="269"/>
      <c r="HN178" s="267"/>
      <c r="HO178" s="267"/>
      <c r="HP178" s="267"/>
      <c r="HQ178" s="267"/>
      <c r="HR178" s="267"/>
      <c r="HS178" s="267"/>
      <c r="HT178" s="268"/>
      <c r="HU178" s="269"/>
      <c r="HV178" s="267"/>
      <c r="HW178" s="267"/>
      <c r="HX178" s="267"/>
      <c r="HY178" s="267"/>
      <c r="HZ178" s="267"/>
      <c r="IA178" s="267"/>
      <c r="IB178" s="268"/>
      <c r="IC178" s="269"/>
      <c r="ID178" s="267"/>
      <c r="IE178" s="267"/>
      <c r="IF178" s="267"/>
      <c r="IG178" s="267"/>
      <c r="IH178" s="267"/>
      <c r="II178" s="267"/>
      <c r="IJ178" s="268"/>
      <c r="IK178" s="269"/>
      <c r="IL178" s="267"/>
      <c r="IM178" s="267"/>
      <c r="IN178" s="267"/>
      <c r="IO178" s="267"/>
      <c r="IP178" s="267"/>
      <c r="IQ178" s="267"/>
      <c r="IR178" s="268"/>
      <c r="IS178" s="269"/>
    </row>
    <row r="179" spans="1:253" s="51" customFormat="1" ht="12.75">
      <c r="A179" s="44">
        <v>32</v>
      </c>
      <c r="B179" s="175" t="s">
        <v>234</v>
      </c>
      <c r="C179" s="56"/>
      <c r="D179" s="56"/>
      <c r="E179" s="56"/>
      <c r="F179" s="264"/>
      <c r="G179" s="56">
        <v>2008</v>
      </c>
      <c r="H179" s="261">
        <v>95341.78</v>
      </c>
      <c r="I179" s="254" t="s">
        <v>36</v>
      </c>
      <c r="J179" s="265"/>
      <c r="K179" s="56" t="s">
        <v>232</v>
      </c>
      <c r="L179" s="56"/>
      <c r="M179" s="56"/>
      <c r="N179" s="56"/>
      <c r="O179" s="136"/>
      <c r="P179" s="56"/>
      <c r="Q179" s="56"/>
      <c r="R179" s="56"/>
      <c r="S179" s="56"/>
      <c r="T179" s="56"/>
      <c r="U179" s="56"/>
      <c r="V179" s="264"/>
      <c r="W179" s="136"/>
      <c r="X179" s="56"/>
      <c r="Y179" s="266"/>
      <c r="Z179" s="267"/>
      <c r="AA179" s="267"/>
      <c r="AB179" s="268"/>
      <c r="AC179" s="269"/>
      <c r="AD179" s="267"/>
      <c r="AE179" s="267"/>
      <c r="AF179" s="267"/>
      <c r="AG179" s="267"/>
      <c r="AH179" s="267"/>
      <c r="AI179" s="267"/>
      <c r="AJ179" s="268"/>
      <c r="AK179" s="269"/>
      <c r="AL179" s="267"/>
      <c r="AM179" s="267"/>
      <c r="AN179" s="267"/>
      <c r="AO179" s="267"/>
      <c r="AP179" s="267"/>
      <c r="AQ179" s="267"/>
      <c r="AR179" s="268"/>
      <c r="AS179" s="269"/>
      <c r="AT179" s="267"/>
      <c r="AU179" s="267"/>
      <c r="AV179" s="267"/>
      <c r="AW179" s="267"/>
      <c r="AX179" s="267"/>
      <c r="AY179" s="267"/>
      <c r="AZ179" s="268"/>
      <c r="BA179" s="269"/>
      <c r="BB179" s="267"/>
      <c r="BC179" s="267"/>
      <c r="BD179" s="267"/>
      <c r="BE179" s="267"/>
      <c r="BF179" s="267"/>
      <c r="BG179" s="267"/>
      <c r="BH179" s="268"/>
      <c r="BI179" s="269"/>
      <c r="BJ179" s="267"/>
      <c r="BK179" s="267"/>
      <c r="BL179" s="267"/>
      <c r="BM179" s="267"/>
      <c r="BN179" s="267"/>
      <c r="BO179" s="267"/>
      <c r="BP179" s="268"/>
      <c r="BQ179" s="269"/>
      <c r="BR179" s="267"/>
      <c r="BS179" s="267"/>
      <c r="BT179" s="267"/>
      <c r="BU179" s="267"/>
      <c r="BV179" s="267"/>
      <c r="BW179" s="267"/>
      <c r="BX179" s="268"/>
      <c r="BY179" s="269"/>
      <c r="BZ179" s="267"/>
      <c r="CA179" s="267"/>
      <c r="CB179" s="267"/>
      <c r="CC179" s="267"/>
      <c r="CD179" s="267"/>
      <c r="CE179" s="267"/>
      <c r="CF179" s="268"/>
      <c r="CG179" s="269"/>
      <c r="CH179" s="267"/>
      <c r="CI179" s="267"/>
      <c r="CJ179" s="267"/>
      <c r="CK179" s="267"/>
      <c r="CL179" s="267"/>
      <c r="CM179" s="267"/>
      <c r="CN179" s="268"/>
      <c r="CO179" s="269"/>
      <c r="CP179" s="267"/>
      <c r="CQ179" s="267"/>
      <c r="CR179" s="267"/>
      <c r="CS179" s="267"/>
      <c r="CT179" s="267"/>
      <c r="CU179" s="267"/>
      <c r="CV179" s="268"/>
      <c r="CW179" s="269"/>
      <c r="CX179" s="267"/>
      <c r="CY179" s="267"/>
      <c r="CZ179" s="267"/>
      <c r="DA179" s="267"/>
      <c r="DB179" s="267"/>
      <c r="DC179" s="267"/>
      <c r="DD179" s="268"/>
      <c r="DE179" s="269"/>
      <c r="DF179" s="267"/>
      <c r="DG179" s="267"/>
      <c r="DH179" s="267"/>
      <c r="DI179" s="267"/>
      <c r="DJ179" s="267"/>
      <c r="DK179" s="267"/>
      <c r="DL179" s="268"/>
      <c r="DM179" s="269"/>
      <c r="DN179" s="267"/>
      <c r="DO179" s="267"/>
      <c r="DP179" s="267"/>
      <c r="DQ179" s="267"/>
      <c r="DR179" s="267"/>
      <c r="DS179" s="267"/>
      <c r="DT179" s="268"/>
      <c r="DU179" s="269"/>
      <c r="DV179" s="267"/>
      <c r="DW179" s="267"/>
      <c r="DX179" s="267"/>
      <c r="DY179" s="267"/>
      <c r="DZ179" s="267"/>
      <c r="EA179" s="267"/>
      <c r="EB179" s="268"/>
      <c r="EC179" s="269"/>
      <c r="ED179" s="267"/>
      <c r="EE179" s="267"/>
      <c r="EF179" s="267"/>
      <c r="EG179" s="267"/>
      <c r="EH179" s="267"/>
      <c r="EI179" s="267"/>
      <c r="EJ179" s="268"/>
      <c r="EK179" s="269"/>
      <c r="EL179" s="267"/>
      <c r="EM179" s="267"/>
      <c r="EN179" s="267"/>
      <c r="EO179" s="267"/>
      <c r="EP179" s="267"/>
      <c r="EQ179" s="267"/>
      <c r="ER179" s="268"/>
      <c r="ES179" s="269"/>
      <c r="ET179" s="267"/>
      <c r="EU179" s="267"/>
      <c r="EV179" s="267"/>
      <c r="EW179" s="267"/>
      <c r="EX179" s="267"/>
      <c r="EY179" s="267"/>
      <c r="EZ179" s="268"/>
      <c r="FA179" s="269"/>
      <c r="FB179" s="267"/>
      <c r="FC179" s="267"/>
      <c r="FD179" s="267"/>
      <c r="FE179" s="267"/>
      <c r="FF179" s="267"/>
      <c r="FG179" s="267"/>
      <c r="FH179" s="268"/>
      <c r="FI179" s="269"/>
      <c r="FJ179" s="267"/>
      <c r="FK179" s="267"/>
      <c r="FL179" s="267"/>
      <c r="FM179" s="267"/>
      <c r="FN179" s="267"/>
      <c r="FO179" s="267"/>
      <c r="FP179" s="268"/>
      <c r="FQ179" s="269"/>
      <c r="FR179" s="267"/>
      <c r="FS179" s="267"/>
      <c r="FT179" s="267"/>
      <c r="FU179" s="267"/>
      <c r="FV179" s="267"/>
      <c r="FW179" s="267"/>
      <c r="FX179" s="268"/>
      <c r="FY179" s="269"/>
      <c r="FZ179" s="267"/>
      <c r="GA179" s="267"/>
      <c r="GB179" s="267"/>
      <c r="GC179" s="267"/>
      <c r="GD179" s="267"/>
      <c r="GE179" s="267"/>
      <c r="GF179" s="268"/>
      <c r="GG179" s="269"/>
      <c r="GH179" s="267"/>
      <c r="GI179" s="267"/>
      <c r="GJ179" s="267"/>
      <c r="GK179" s="267"/>
      <c r="GL179" s="267"/>
      <c r="GM179" s="267"/>
      <c r="GN179" s="268"/>
      <c r="GO179" s="269"/>
      <c r="GP179" s="267"/>
      <c r="GQ179" s="267"/>
      <c r="GR179" s="267"/>
      <c r="GS179" s="267"/>
      <c r="GT179" s="267"/>
      <c r="GU179" s="267"/>
      <c r="GV179" s="268"/>
      <c r="GW179" s="269"/>
      <c r="GX179" s="267"/>
      <c r="GY179" s="267"/>
      <c r="GZ179" s="267"/>
      <c r="HA179" s="267"/>
      <c r="HB179" s="267"/>
      <c r="HC179" s="267"/>
      <c r="HD179" s="268"/>
      <c r="HE179" s="269"/>
      <c r="HF179" s="267"/>
      <c r="HG179" s="267"/>
      <c r="HH179" s="267"/>
      <c r="HI179" s="267"/>
      <c r="HJ179" s="267"/>
      <c r="HK179" s="267"/>
      <c r="HL179" s="268"/>
      <c r="HM179" s="269"/>
      <c r="HN179" s="267"/>
      <c r="HO179" s="267"/>
      <c r="HP179" s="267"/>
      <c r="HQ179" s="267"/>
      <c r="HR179" s="267"/>
      <c r="HS179" s="267"/>
      <c r="HT179" s="268"/>
      <c r="HU179" s="269"/>
      <c r="HV179" s="267"/>
      <c r="HW179" s="267"/>
      <c r="HX179" s="267"/>
      <c r="HY179" s="267"/>
      <c r="HZ179" s="267"/>
      <c r="IA179" s="267"/>
      <c r="IB179" s="268"/>
      <c r="IC179" s="269"/>
      <c r="ID179" s="267"/>
      <c r="IE179" s="267"/>
      <c r="IF179" s="267"/>
      <c r="IG179" s="267"/>
      <c r="IH179" s="267"/>
      <c r="II179" s="267"/>
      <c r="IJ179" s="268"/>
      <c r="IK179" s="269"/>
      <c r="IL179" s="267"/>
      <c r="IM179" s="267"/>
      <c r="IN179" s="267"/>
      <c r="IO179" s="267"/>
      <c r="IP179" s="267"/>
      <c r="IQ179" s="267"/>
      <c r="IR179" s="268"/>
      <c r="IS179" s="269"/>
    </row>
    <row r="180" spans="1:253" s="51" customFormat="1" ht="25.5">
      <c r="A180" s="44">
        <v>33</v>
      </c>
      <c r="B180" s="175" t="s">
        <v>235</v>
      </c>
      <c r="C180" s="56"/>
      <c r="D180" s="56"/>
      <c r="E180" s="56"/>
      <c r="F180" s="264"/>
      <c r="G180" s="56">
        <v>2009</v>
      </c>
      <c r="H180" s="261">
        <v>59563.22</v>
      </c>
      <c r="I180" s="254" t="s">
        <v>36</v>
      </c>
      <c r="J180" s="265"/>
      <c r="K180" s="56" t="s">
        <v>221</v>
      </c>
      <c r="L180" s="56"/>
      <c r="M180" s="56"/>
      <c r="N180" s="56"/>
      <c r="O180" s="136"/>
      <c r="P180" s="56"/>
      <c r="Q180" s="56"/>
      <c r="R180" s="56"/>
      <c r="S180" s="56"/>
      <c r="T180" s="56"/>
      <c r="U180" s="56"/>
      <c r="V180" s="264"/>
      <c r="W180" s="136"/>
      <c r="X180" s="56"/>
      <c r="Y180" s="266"/>
      <c r="Z180" s="267"/>
      <c r="AA180" s="267"/>
      <c r="AB180" s="268"/>
      <c r="AC180" s="269"/>
      <c r="AD180" s="267"/>
      <c r="AE180" s="267"/>
      <c r="AF180" s="267"/>
      <c r="AG180" s="267"/>
      <c r="AH180" s="267"/>
      <c r="AI180" s="267"/>
      <c r="AJ180" s="268"/>
      <c r="AK180" s="269"/>
      <c r="AL180" s="267"/>
      <c r="AM180" s="267"/>
      <c r="AN180" s="267"/>
      <c r="AO180" s="267"/>
      <c r="AP180" s="267"/>
      <c r="AQ180" s="267"/>
      <c r="AR180" s="268"/>
      <c r="AS180" s="269"/>
      <c r="AT180" s="267"/>
      <c r="AU180" s="267"/>
      <c r="AV180" s="267"/>
      <c r="AW180" s="267"/>
      <c r="AX180" s="267"/>
      <c r="AY180" s="267"/>
      <c r="AZ180" s="268"/>
      <c r="BA180" s="269"/>
      <c r="BB180" s="267"/>
      <c r="BC180" s="267"/>
      <c r="BD180" s="267"/>
      <c r="BE180" s="267"/>
      <c r="BF180" s="267"/>
      <c r="BG180" s="267"/>
      <c r="BH180" s="268"/>
      <c r="BI180" s="269"/>
      <c r="BJ180" s="267"/>
      <c r="BK180" s="267"/>
      <c r="BL180" s="267"/>
      <c r="BM180" s="267"/>
      <c r="BN180" s="267"/>
      <c r="BO180" s="267"/>
      <c r="BP180" s="268"/>
      <c r="BQ180" s="269"/>
      <c r="BR180" s="267"/>
      <c r="BS180" s="267"/>
      <c r="BT180" s="267"/>
      <c r="BU180" s="267"/>
      <c r="BV180" s="267"/>
      <c r="BW180" s="267"/>
      <c r="BX180" s="268"/>
      <c r="BY180" s="269"/>
      <c r="BZ180" s="267"/>
      <c r="CA180" s="267"/>
      <c r="CB180" s="267"/>
      <c r="CC180" s="267"/>
      <c r="CD180" s="267"/>
      <c r="CE180" s="267"/>
      <c r="CF180" s="268"/>
      <c r="CG180" s="269"/>
      <c r="CH180" s="267"/>
      <c r="CI180" s="267"/>
      <c r="CJ180" s="267"/>
      <c r="CK180" s="267"/>
      <c r="CL180" s="267"/>
      <c r="CM180" s="267"/>
      <c r="CN180" s="268"/>
      <c r="CO180" s="269"/>
      <c r="CP180" s="267"/>
      <c r="CQ180" s="267"/>
      <c r="CR180" s="267"/>
      <c r="CS180" s="267"/>
      <c r="CT180" s="267"/>
      <c r="CU180" s="267"/>
      <c r="CV180" s="268"/>
      <c r="CW180" s="269"/>
      <c r="CX180" s="267"/>
      <c r="CY180" s="267"/>
      <c r="CZ180" s="267"/>
      <c r="DA180" s="267"/>
      <c r="DB180" s="267"/>
      <c r="DC180" s="267"/>
      <c r="DD180" s="268"/>
      <c r="DE180" s="269"/>
      <c r="DF180" s="267"/>
      <c r="DG180" s="267"/>
      <c r="DH180" s="267"/>
      <c r="DI180" s="267"/>
      <c r="DJ180" s="267"/>
      <c r="DK180" s="267"/>
      <c r="DL180" s="268"/>
      <c r="DM180" s="269"/>
      <c r="DN180" s="267"/>
      <c r="DO180" s="267"/>
      <c r="DP180" s="267"/>
      <c r="DQ180" s="267"/>
      <c r="DR180" s="267"/>
      <c r="DS180" s="267"/>
      <c r="DT180" s="268"/>
      <c r="DU180" s="269"/>
      <c r="DV180" s="267"/>
      <c r="DW180" s="267"/>
      <c r="DX180" s="267"/>
      <c r="DY180" s="267"/>
      <c r="DZ180" s="267"/>
      <c r="EA180" s="267"/>
      <c r="EB180" s="268"/>
      <c r="EC180" s="269"/>
      <c r="ED180" s="267"/>
      <c r="EE180" s="267"/>
      <c r="EF180" s="267"/>
      <c r="EG180" s="267"/>
      <c r="EH180" s="267"/>
      <c r="EI180" s="267"/>
      <c r="EJ180" s="268"/>
      <c r="EK180" s="269"/>
      <c r="EL180" s="267"/>
      <c r="EM180" s="267"/>
      <c r="EN180" s="267"/>
      <c r="EO180" s="267"/>
      <c r="EP180" s="267"/>
      <c r="EQ180" s="267"/>
      <c r="ER180" s="268"/>
      <c r="ES180" s="269"/>
      <c r="ET180" s="267"/>
      <c r="EU180" s="267"/>
      <c r="EV180" s="267"/>
      <c r="EW180" s="267"/>
      <c r="EX180" s="267"/>
      <c r="EY180" s="267"/>
      <c r="EZ180" s="268"/>
      <c r="FA180" s="269"/>
      <c r="FB180" s="267"/>
      <c r="FC180" s="267"/>
      <c r="FD180" s="267"/>
      <c r="FE180" s="267"/>
      <c r="FF180" s="267"/>
      <c r="FG180" s="267"/>
      <c r="FH180" s="268"/>
      <c r="FI180" s="269"/>
      <c r="FJ180" s="267"/>
      <c r="FK180" s="267"/>
      <c r="FL180" s="267"/>
      <c r="FM180" s="267"/>
      <c r="FN180" s="267"/>
      <c r="FO180" s="267"/>
      <c r="FP180" s="268"/>
      <c r="FQ180" s="269"/>
      <c r="FR180" s="267"/>
      <c r="FS180" s="267"/>
      <c r="FT180" s="267"/>
      <c r="FU180" s="267"/>
      <c r="FV180" s="267"/>
      <c r="FW180" s="267"/>
      <c r="FX180" s="268"/>
      <c r="FY180" s="269"/>
      <c r="FZ180" s="267"/>
      <c r="GA180" s="267"/>
      <c r="GB180" s="267"/>
      <c r="GC180" s="267"/>
      <c r="GD180" s="267"/>
      <c r="GE180" s="267"/>
      <c r="GF180" s="268"/>
      <c r="GG180" s="269"/>
      <c r="GH180" s="267"/>
      <c r="GI180" s="267"/>
      <c r="GJ180" s="267"/>
      <c r="GK180" s="267"/>
      <c r="GL180" s="267"/>
      <c r="GM180" s="267"/>
      <c r="GN180" s="268"/>
      <c r="GO180" s="269"/>
      <c r="GP180" s="267"/>
      <c r="GQ180" s="267"/>
      <c r="GR180" s="267"/>
      <c r="GS180" s="267"/>
      <c r="GT180" s="267"/>
      <c r="GU180" s="267"/>
      <c r="GV180" s="268"/>
      <c r="GW180" s="269"/>
      <c r="GX180" s="267"/>
      <c r="GY180" s="267"/>
      <c r="GZ180" s="267"/>
      <c r="HA180" s="267"/>
      <c r="HB180" s="267"/>
      <c r="HC180" s="267"/>
      <c r="HD180" s="268"/>
      <c r="HE180" s="269"/>
      <c r="HF180" s="267"/>
      <c r="HG180" s="267"/>
      <c r="HH180" s="267"/>
      <c r="HI180" s="267"/>
      <c r="HJ180" s="267"/>
      <c r="HK180" s="267"/>
      <c r="HL180" s="268"/>
      <c r="HM180" s="269"/>
      <c r="HN180" s="267"/>
      <c r="HO180" s="267"/>
      <c r="HP180" s="267"/>
      <c r="HQ180" s="267"/>
      <c r="HR180" s="267"/>
      <c r="HS180" s="267"/>
      <c r="HT180" s="268"/>
      <c r="HU180" s="269"/>
      <c r="HV180" s="267"/>
      <c r="HW180" s="267"/>
      <c r="HX180" s="267"/>
      <c r="HY180" s="267"/>
      <c r="HZ180" s="267"/>
      <c r="IA180" s="267"/>
      <c r="IB180" s="268"/>
      <c r="IC180" s="269"/>
      <c r="ID180" s="267"/>
      <c r="IE180" s="267"/>
      <c r="IF180" s="267"/>
      <c r="IG180" s="267"/>
      <c r="IH180" s="267"/>
      <c r="II180" s="267"/>
      <c r="IJ180" s="268"/>
      <c r="IK180" s="269"/>
      <c r="IL180" s="267"/>
      <c r="IM180" s="267"/>
      <c r="IN180" s="267"/>
      <c r="IO180" s="267"/>
      <c r="IP180" s="267"/>
      <c r="IQ180" s="267"/>
      <c r="IR180" s="268"/>
      <c r="IS180" s="269"/>
    </row>
    <row r="181" spans="1:24" s="51" customFormat="1" ht="25.5">
      <c r="A181" s="44">
        <v>34</v>
      </c>
      <c r="B181" s="278" t="s">
        <v>236</v>
      </c>
      <c r="C181" s="56"/>
      <c r="D181" s="56"/>
      <c r="E181" s="56"/>
      <c r="F181" s="264"/>
      <c r="G181" s="56">
        <v>2012</v>
      </c>
      <c r="H181" s="261">
        <v>5843.18</v>
      </c>
      <c r="I181" s="254" t="s">
        <v>36</v>
      </c>
      <c r="J181" s="265"/>
      <c r="K181" s="56" t="s">
        <v>237</v>
      </c>
      <c r="L181" s="56"/>
      <c r="M181" s="56"/>
      <c r="N181" s="56"/>
      <c r="O181" s="63"/>
      <c r="P181" s="63"/>
      <c r="Q181" s="63"/>
      <c r="R181" s="63"/>
      <c r="S181" s="63"/>
      <c r="T181" s="63"/>
      <c r="U181" s="44"/>
      <c r="V181" s="44"/>
      <c r="W181" s="44"/>
      <c r="X181" s="63"/>
    </row>
    <row r="182" spans="1:24" s="51" customFormat="1" ht="12.75">
      <c r="A182" s="44">
        <v>35</v>
      </c>
      <c r="B182" s="175" t="s">
        <v>238</v>
      </c>
      <c r="C182" s="56"/>
      <c r="D182" s="56"/>
      <c r="E182" s="270"/>
      <c r="F182" s="264"/>
      <c r="G182" s="270">
        <v>2014</v>
      </c>
      <c r="H182" s="261">
        <v>331784.53</v>
      </c>
      <c r="I182" s="254" t="s">
        <v>36</v>
      </c>
      <c r="J182" s="265"/>
      <c r="K182" s="56" t="s">
        <v>239</v>
      </c>
      <c r="L182" s="56"/>
      <c r="M182" s="56"/>
      <c r="N182" s="56"/>
      <c r="O182" s="63"/>
      <c r="P182" s="63"/>
      <c r="Q182" s="63"/>
      <c r="R182" s="63"/>
      <c r="S182" s="63"/>
      <c r="T182" s="63"/>
      <c r="U182" s="44"/>
      <c r="V182" s="44"/>
      <c r="W182" s="44"/>
      <c r="X182" s="63"/>
    </row>
    <row r="183" spans="1:24" s="51" customFormat="1" ht="25.5">
      <c r="A183" s="44">
        <v>36</v>
      </c>
      <c r="B183" s="175" t="s">
        <v>240</v>
      </c>
      <c r="C183" s="56"/>
      <c r="D183" s="56"/>
      <c r="E183" s="270"/>
      <c r="F183" s="264"/>
      <c r="G183" s="270">
        <v>2014</v>
      </c>
      <c r="H183" s="261">
        <v>55650</v>
      </c>
      <c r="I183" s="254" t="s">
        <v>36</v>
      </c>
      <c r="J183" s="265"/>
      <c r="K183" s="56" t="s">
        <v>241</v>
      </c>
      <c r="L183" s="56"/>
      <c r="M183" s="56"/>
      <c r="N183" s="56"/>
      <c r="O183" s="63"/>
      <c r="P183" s="63"/>
      <c r="Q183" s="63"/>
      <c r="R183" s="63"/>
      <c r="S183" s="63"/>
      <c r="T183" s="63"/>
      <c r="U183" s="44"/>
      <c r="V183" s="44"/>
      <c r="W183" s="44"/>
      <c r="X183" s="63"/>
    </row>
    <row r="184" spans="1:24" s="51" customFormat="1" ht="25.5">
      <c r="A184" s="44">
        <v>37</v>
      </c>
      <c r="B184" s="175" t="s">
        <v>242</v>
      </c>
      <c r="C184" s="56"/>
      <c r="D184" s="56"/>
      <c r="E184" s="271"/>
      <c r="F184" s="264"/>
      <c r="G184" s="272">
        <v>2015</v>
      </c>
      <c r="H184" s="261">
        <v>77633.17</v>
      </c>
      <c r="I184" s="254" t="s">
        <v>36</v>
      </c>
      <c r="J184" s="56"/>
      <c r="K184" s="56" t="s">
        <v>243</v>
      </c>
      <c r="L184" s="56"/>
      <c r="M184" s="56"/>
      <c r="N184" s="56"/>
      <c r="O184" s="63"/>
      <c r="P184" s="63"/>
      <c r="Q184" s="63"/>
      <c r="R184" s="63"/>
      <c r="S184" s="63"/>
      <c r="T184" s="63"/>
      <c r="U184" s="44"/>
      <c r="V184" s="44"/>
      <c r="W184" s="44"/>
      <c r="X184" s="63"/>
    </row>
    <row r="185" spans="1:24" s="51" customFormat="1" ht="12.75">
      <c r="A185" s="44">
        <v>38</v>
      </c>
      <c r="B185" s="175" t="s">
        <v>244</v>
      </c>
      <c r="C185" s="56"/>
      <c r="D185" s="56"/>
      <c r="E185" s="273"/>
      <c r="F185" s="264"/>
      <c r="G185" s="272">
        <v>2016</v>
      </c>
      <c r="H185" s="261">
        <v>53903.77</v>
      </c>
      <c r="I185" s="254" t="s">
        <v>36</v>
      </c>
      <c r="J185" s="56"/>
      <c r="K185" s="56" t="s">
        <v>210</v>
      </c>
      <c r="L185" s="56"/>
      <c r="M185" s="56"/>
      <c r="N185" s="56"/>
      <c r="O185" s="63"/>
      <c r="P185" s="63"/>
      <c r="Q185" s="63"/>
      <c r="R185" s="63"/>
      <c r="S185" s="63"/>
      <c r="T185" s="63"/>
      <c r="U185" s="44"/>
      <c r="V185" s="44"/>
      <c r="W185" s="44"/>
      <c r="X185" s="63"/>
    </row>
    <row r="186" spans="1:24" s="51" customFormat="1" ht="25.5">
      <c r="A186" s="44">
        <v>39</v>
      </c>
      <c r="B186" s="175" t="s">
        <v>245</v>
      </c>
      <c r="C186" s="56"/>
      <c r="D186" s="56"/>
      <c r="E186" s="273"/>
      <c r="F186" s="264"/>
      <c r="G186" s="272">
        <v>2016</v>
      </c>
      <c r="H186" s="261">
        <v>149597.29</v>
      </c>
      <c r="I186" s="254" t="s">
        <v>36</v>
      </c>
      <c r="J186" s="56"/>
      <c r="K186" s="56" t="s">
        <v>210</v>
      </c>
      <c r="L186" s="56"/>
      <c r="M186" s="56"/>
      <c r="N186" s="56"/>
      <c r="O186" s="63"/>
      <c r="P186" s="63"/>
      <c r="Q186" s="63"/>
      <c r="R186" s="63"/>
      <c r="S186" s="63"/>
      <c r="T186" s="63"/>
      <c r="U186" s="44"/>
      <c r="V186" s="44"/>
      <c r="W186" s="44"/>
      <c r="X186" s="63"/>
    </row>
    <row r="187" spans="1:24" s="51" customFormat="1" ht="12.75">
      <c r="A187" s="44">
        <v>40</v>
      </c>
      <c r="B187" s="126" t="s">
        <v>602</v>
      </c>
      <c r="C187" s="255"/>
      <c r="D187" s="255"/>
      <c r="E187" s="274"/>
      <c r="F187" s="275"/>
      <c r="G187" s="276">
        <v>2017</v>
      </c>
      <c r="H187" s="374">
        <v>18903.04</v>
      </c>
      <c r="I187" s="254" t="s">
        <v>36</v>
      </c>
      <c r="J187" s="255"/>
      <c r="K187" s="255" t="s">
        <v>221</v>
      </c>
      <c r="L187" s="255"/>
      <c r="M187" s="255"/>
      <c r="N187" s="255"/>
      <c r="O187" s="63"/>
      <c r="P187" s="63"/>
      <c r="Q187" s="63"/>
      <c r="R187" s="63"/>
      <c r="S187" s="63"/>
      <c r="T187" s="63"/>
      <c r="U187" s="44"/>
      <c r="V187" s="44"/>
      <c r="W187" s="44"/>
      <c r="X187" s="63"/>
    </row>
    <row r="188" spans="1:24" s="51" customFormat="1" ht="12.75">
      <c r="A188" s="44">
        <v>41</v>
      </c>
      <c r="B188" s="126" t="s">
        <v>603</v>
      </c>
      <c r="C188" s="255"/>
      <c r="D188" s="255"/>
      <c r="E188" s="274"/>
      <c r="F188" s="275"/>
      <c r="G188" s="276">
        <v>2017</v>
      </c>
      <c r="H188" s="374">
        <v>5273.16</v>
      </c>
      <c r="I188" s="254" t="s">
        <v>36</v>
      </c>
      <c r="J188" s="255"/>
      <c r="K188" s="255" t="s">
        <v>57</v>
      </c>
      <c r="L188" s="255"/>
      <c r="M188" s="255"/>
      <c r="N188" s="255"/>
      <c r="O188" s="63"/>
      <c r="P188" s="63"/>
      <c r="Q188" s="63"/>
      <c r="R188" s="63"/>
      <c r="S188" s="63"/>
      <c r="T188" s="63"/>
      <c r="U188" s="44"/>
      <c r="V188" s="44"/>
      <c r="W188" s="44"/>
      <c r="X188" s="63"/>
    </row>
    <row r="189" spans="1:24" s="51" customFormat="1" ht="12.75">
      <c r="A189" s="44">
        <v>42</v>
      </c>
      <c r="B189" s="126" t="s">
        <v>604</v>
      </c>
      <c r="C189" s="255"/>
      <c r="D189" s="255"/>
      <c r="E189" s="274"/>
      <c r="F189" s="275"/>
      <c r="G189" s="276">
        <v>2017</v>
      </c>
      <c r="H189" s="374">
        <v>88106.71</v>
      </c>
      <c r="I189" s="254" t="s">
        <v>36</v>
      </c>
      <c r="J189" s="255"/>
      <c r="K189" s="255" t="s">
        <v>57</v>
      </c>
      <c r="L189" s="255"/>
      <c r="M189" s="255"/>
      <c r="N189" s="255"/>
      <c r="O189" s="63"/>
      <c r="P189" s="63"/>
      <c r="Q189" s="63"/>
      <c r="R189" s="63"/>
      <c r="S189" s="63"/>
      <c r="T189" s="63"/>
      <c r="U189" s="63"/>
      <c r="V189" s="63"/>
      <c r="W189" s="63"/>
      <c r="X189" s="63"/>
    </row>
    <row r="190" spans="1:24" s="51" customFormat="1" ht="12.75">
      <c r="A190" s="44">
        <v>43</v>
      </c>
      <c r="B190" s="126" t="s">
        <v>605</v>
      </c>
      <c r="C190" s="255"/>
      <c r="D190" s="255"/>
      <c r="E190" s="274"/>
      <c r="F190" s="275"/>
      <c r="G190" s="276">
        <v>2017</v>
      </c>
      <c r="H190" s="374">
        <v>328925.39</v>
      </c>
      <c r="I190" s="254" t="s">
        <v>36</v>
      </c>
      <c r="J190" s="255"/>
      <c r="K190" s="255" t="s">
        <v>57</v>
      </c>
      <c r="L190" s="255"/>
      <c r="M190" s="255"/>
      <c r="N190" s="255"/>
      <c r="O190" s="63"/>
      <c r="P190" s="63"/>
      <c r="Q190" s="63"/>
      <c r="R190" s="63"/>
      <c r="S190" s="63"/>
      <c r="T190" s="63"/>
      <c r="U190" s="50"/>
      <c r="V190" s="44"/>
      <c r="W190" s="44"/>
      <c r="X190" s="44"/>
    </row>
    <row r="191" spans="1:24" s="51" customFormat="1" ht="12.75">
      <c r="A191" s="44">
        <v>44</v>
      </c>
      <c r="B191" s="126" t="s">
        <v>606</v>
      </c>
      <c r="C191" s="255"/>
      <c r="D191" s="255"/>
      <c r="E191" s="274"/>
      <c r="F191" s="275"/>
      <c r="G191" s="276">
        <v>2017</v>
      </c>
      <c r="H191" s="374">
        <v>43706.75</v>
      </c>
      <c r="I191" s="254" t="s">
        <v>36</v>
      </c>
      <c r="J191" s="255"/>
      <c r="K191" s="255" t="s">
        <v>57</v>
      </c>
      <c r="L191" s="255"/>
      <c r="M191" s="255"/>
      <c r="N191" s="255"/>
      <c r="O191" s="63"/>
      <c r="P191" s="63"/>
      <c r="Q191" s="63"/>
      <c r="R191" s="63"/>
      <c r="S191" s="63"/>
      <c r="T191" s="63"/>
      <c r="U191" s="44"/>
      <c r="V191" s="44"/>
      <c r="W191" s="44"/>
      <c r="X191" s="63"/>
    </row>
    <row r="192" spans="1:24" s="51" customFormat="1" ht="12.75">
      <c r="A192" s="44">
        <v>45</v>
      </c>
      <c r="B192" s="126" t="s">
        <v>58</v>
      </c>
      <c r="C192" s="255"/>
      <c r="D192" s="255"/>
      <c r="E192" s="274"/>
      <c r="F192" s="275"/>
      <c r="G192" s="276">
        <v>2017</v>
      </c>
      <c r="H192" s="374">
        <v>918122.03</v>
      </c>
      <c r="I192" s="254" t="s">
        <v>36</v>
      </c>
      <c r="J192" s="255"/>
      <c r="K192" s="255" t="s">
        <v>57</v>
      </c>
      <c r="L192" s="255"/>
      <c r="M192" s="255"/>
      <c r="N192" s="255"/>
      <c r="O192" s="63"/>
      <c r="P192" s="63"/>
      <c r="Q192" s="63"/>
      <c r="R192" s="63"/>
      <c r="S192" s="63"/>
      <c r="T192" s="63"/>
      <c r="U192" s="44"/>
      <c r="V192" s="44"/>
      <c r="W192" s="44"/>
      <c r="X192" s="63"/>
    </row>
    <row r="193" spans="1:24" s="51" customFormat="1" ht="12.75">
      <c r="A193" s="44">
        <v>46</v>
      </c>
      <c r="B193" s="126" t="s">
        <v>59</v>
      </c>
      <c r="C193" s="255"/>
      <c r="D193" s="255"/>
      <c r="E193" s="274"/>
      <c r="F193" s="275"/>
      <c r="G193" s="276">
        <v>2017</v>
      </c>
      <c r="H193" s="374">
        <v>33838.53</v>
      </c>
      <c r="I193" s="254" t="s">
        <v>36</v>
      </c>
      <c r="J193" s="255"/>
      <c r="K193" s="255" t="s">
        <v>57</v>
      </c>
      <c r="L193" s="255"/>
      <c r="M193" s="255"/>
      <c r="N193" s="255"/>
      <c r="O193" s="63"/>
      <c r="P193" s="63"/>
      <c r="Q193" s="63"/>
      <c r="R193" s="63"/>
      <c r="S193" s="63"/>
      <c r="T193" s="63"/>
      <c r="U193" s="44"/>
      <c r="V193" s="44"/>
      <c r="W193" s="44"/>
      <c r="X193" s="63"/>
    </row>
    <row r="194" spans="1:24" s="51" customFormat="1" ht="12.75">
      <c r="A194" s="44">
        <v>47</v>
      </c>
      <c r="B194" s="126" t="s">
        <v>607</v>
      </c>
      <c r="C194" s="255"/>
      <c r="D194" s="255"/>
      <c r="E194" s="274"/>
      <c r="F194" s="275"/>
      <c r="G194" s="276">
        <v>2017</v>
      </c>
      <c r="H194" s="374">
        <v>42979.22</v>
      </c>
      <c r="I194" s="254" t="s">
        <v>36</v>
      </c>
      <c r="J194" s="255"/>
      <c r="K194" s="255" t="s">
        <v>57</v>
      </c>
      <c r="L194" s="255"/>
      <c r="M194" s="255"/>
      <c r="N194" s="255"/>
      <c r="O194" s="63"/>
      <c r="P194" s="63"/>
      <c r="Q194" s="63"/>
      <c r="R194" s="63"/>
      <c r="S194" s="63"/>
      <c r="T194" s="63"/>
      <c r="U194" s="44"/>
      <c r="V194" s="44"/>
      <c r="W194" s="44"/>
      <c r="X194" s="63"/>
    </row>
    <row r="195" spans="1:24" s="51" customFormat="1" ht="12.75">
      <c r="A195" s="44">
        <v>48</v>
      </c>
      <c r="B195" s="126" t="s">
        <v>608</v>
      </c>
      <c r="C195" s="255"/>
      <c r="D195" s="255"/>
      <c r="E195" s="274"/>
      <c r="F195" s="275"/>
      <c r="G195" s="276">
        <v>2017</v>
      </c>
      <c r="H195" s="374">
        <v>4418.67</v>
      </c>
      <c r="I195" s="254" t="s">
        <v>36</v>
      </c>
      <c r="J195" s="255"/>
      <c r="K195" s="255" t="s">
        <v>57</v>
      </c>
      <c r="L195" s="255"/>
      <c r="M195" s="255"/>
      <c r="N195" s="255"/>
      <c r="O195" s="63"/>
      <c r="P195" s="63"/>
      <c r="Q195" s="63"/>
      <c r="R195" s="63"/>
      <c r="S195" s="63"/>
      <c r="T195" s="63"/>
      <c r="U195" s="44"/>
      <c r="V195" s="44"/>
      <c r="W195" s="44"/>
      <c r="X195" s="63"/>
    </row>
    <row r="196" spans="1:24" s="51" customFormat="1" ht="12.75">
      <c r="A196" s="44">
        <v>49</v>
      </c>
      <c r="B196" s="126" t="s">
        <v>609</v>
      </c>
      <c r="C196" s="255"/>
      <c r="D196" s="255"/>
      <c r="E196" s="274"/>
      <c r="F196" s="275"/>
      <c r="G196" s="276">
        <v>2017</v>
      </c>
      <c r="H196" s="374">
        <v>43975.74</v>
      </c>
      <c r="I196" s="254" t="s">
        <v>36</v>
      </c>
      <c r="J196" s="255"/>
      <c r="K196" s="255" t="s">
        <v>610</v>
      </c>
      <c r="L196" s="255"/>
      <c r="M196" s="255"/>
      <c r="N196" s="255"/>
      <c r="O196" s="63"/>
      <c r="P196" s="63"/>
      <c r="Q196" s="63"/>
      <c r="R196" s="63"/>
      <c r="S196" s="63"/>
      <c r="T196" s="63"/>
      <c r="U196" s="44"/>
      <c r="V196" s="44"/>
      <c r="W196" s="44"/>
      <c r="X196" s="63"/>
    </row>
    <row r="197" spans="1:24" s="51" customFormat="1" ht="12.75">
      <c r="A197" s="44">
        <v>50</v>
      </c>
      <c r="B197" s="126" t="s">
        <v>611</v>
      </c>
      <c r="C197" s="255"/>
      <c r="D197" s="255"/>
      <c r="E197" s="274"/>
      <c r="F197" s="275"/>
      <c r="G197" s="276">
        <v>2017</v>
      </c>
      <c r="H197" s="374">
        <v>30506.41</v>
      </c>
      <c r="I197" s="254" t="s">
        <v>36</v>
      </c>
      <c r="J197" s="255"/>
      <c r="K197" s="255" t="s">
        <v>612</v>
      </c>
      <c r="L197" s="255"/>
      <c r="M197" s="255"/>
      <c r="N197" s="255"/>
      <c r="O197" s="63"/>
      <c r="P197" s="63"/>
      <c r="Q197" s="63"/>
      <c r="R197" s="63"/>
      <c r="S197" s="63"/>
      <c r="T197" s="63"/>
      <c r="U197" s="44"/>
      <c r="V197" s="44"/>
      <c r="W197" s="44"/>
      <c r="X197" s="63"/>
    </row>
    <row r="198" spans="1:24" s="51" customFormat="1" ht="12.75">
      <c r="A198" s="44">
        <v>51</v>
      </c>
      <c r="B198" s="126" t="s">
        <v>611</v>
      </c>
      <c r="C198" s="255"/>
      <c r="D198" s="255"/>
      <c r="E198" s="274"/>
      <c r="F198" s="275"/>
      <c r="G198" s="276">
        <v>2017</v>
      </c>
      <c r="H198" s="374">
        <v>39759.65</v>
      </c>
      <c r="I198" s="254" t="s">
        <v>36</v>
      </c>
      <c r="J198" s="255"/>
      <c r="K198" s="255" t="s">
        <v>613</v>
      </c>
      <c r="L198" s="255"/>
      <c r="M198" s="255"/>
      <c r="N198" s="255"/>
      <c r="O198" s="63"/>
      <c r="P198" s="63"/>
      <c r="Q198" s="63"/>
      <c r="R198" s="63"/>
      <c r="S198" s="63"/>
      <c r="T198" s="63"/>
      <c r="U198" s="63"/>
      <c r="V198" s="63"/>
      <c r="W198" s="63"/>
      <c r="X198" s="63"/>
    </row>
    <row r="199" spans="1:24" s="51" customFormat="1" ht="12.75">
      <c r="A199" s="44">
        <v>52</v>
      </c>
      <c r="B199" s="126" t="s">
        <v>614</v>
      </c>
      <c r="C199" s="255"/>
      <c r="D199" s="255"/>
      <c r="E199" s="274"/>
      <c r="F199" s="275"/>
      <c r="G199" s="276">
        <v>2017</v>
      </c>
      <c r="H199" s="374">
        <v>7213.52</v>
      </c>
      <c r="I199" s="254" t="s">
        <v>36</v>
      </c>
      <c r="J199" s="255"/>
      <c r="K199" s="255" t="s">
        <v>615</v>
      </c>
      <c r="L199" s="255"/>
      <c r="M199" s="255"/>
      <c r="N199" s="255"/>
      <c r="O199" s="63"/>
      <c r="P199" s="63"/>
      <c r="Q199" s="63"/>
      <c r="R199" s="63"/>
      <c r="S199" s="63"/>
      <c r="T199" s="63"/>
      <c r="U199" s="63"/>
      <c r="V199" s="63"/>
      <c r="W199" s="63"/>
      <c r="X199" s="63"/>
    </row>
    <row r="200" spans="1:24" s="51" customFormat="1" ht="12.75">
      <c r="A200" s="44">
        <v>53</v>
      </c>
      <c r="B200" s="126" t="s">
        <v>616</v>
      </c>
      <c r="C200" s="255"/>
      <c r="D200" s="255"/>
      <c r="E200" s="274"/>
      <c r="F200" s="275"/>
      <c r="G200" s="276">
        <v>2017</v>
      </c>
      <c r="H200" s="374">
        <v>10934.7</v>
      </c>
      <c r="I200" s="254" t="s">
        <v>36</v>
      </c>
      <c r="J200" s="255"/>
      <c r="K200" s="255" t="s">
        <v>522</v>
      </c>
      <c r="L200" s="255"/>
      <c r="M200" s="255"/>
      <c r="N200" s="255"/>
      <c r="O200" s="63"/>
      <c r="P200" s="63"/>
      <c r="Q200" s="63"/>
      <c r="R200" s="63"/>
      <c r="S200" s="63"/>
      <c r="T200" s="63"/>
      <c r="U200" s="63"/>
      <c r="V200" s="63"/>
      <c r="W200" s="63"/>
      <c r="X200" s="63"/>
    </row>
    <row r="201" spans="1:24" s="51" customFormat="1" ht="12.75">
      <c r="A201" s="44">
        <v>54</v>
      </c>
      <c r="B201" s="126" t="s">
        <v>685</v>
      </c>
      <c r="C201" s="255"/>
      <c r="D201" s="255"/>
      <c r="E201" s="274"/>
      <c r="F201" s="275"/>
      <c r="G201" s="276">
        <v>2017</v>
      </c>
      <c r="H201" s="374">
        <v>45477.86</v>
      </c>
      <c r="I201" s="254" t="s">
        <v>36</v>
      </c>
      <c r="J201" s="255"/>
      <c r="K201" s="255" t="s">
        <v>1084</v>
      </c>
      <c r="L201" s="255"/>
      <c r="M201" s="255"/>
      <c r="N201" s="255"/>
      <c r="O201" s="63"/>
      <c r="P201" s="63"/>
      <c r="Q201" s="63"/>
      <c r="R201" s="63"/>
      <c r="S201" s="63"/>
      <c r="T201" s="63"/>
      <c r="U201" s="63"/>
      <c r="V201" s="63"/>
      <c r="W201" s="63"/>
      <c r="X201" s="63"/>
    </row>
    <row r="202" spans="1:24" s="51" customFormat="1" ht="12.75">
      <c r="A202" s="44">
        <v>55</v>
      </c>
      <c r="B202" s="126" t="s">
        <v>686</v>
      </c>
      <c r="C202" s="255"/>
      <c r="D202" s="255"/>
      <c r="E202" s="274"/>
      <c r="F202" s="275"/>
      <c r="G202" s="276">
        <v>2018</v>
      </c>
      <c r="H202" s="374">
        <v>49947.23</v>
      </c>
      <c r="I202" s="254" t="s">
        <v>36</v>
      </c>
      <c r="J202" s="255"/>
      <c r="K202" s="255" t="s">
        <v>1085</v>
      </c>
      <c r="L202" s="255"/>
      <c r="M202" s="255"/>
      <c r="N202" s="255"/>
      <c r="O202" s="63"/>
      <c r="P202" s="63"/>
      <c r="Q202" s="63"/>
      <c r="R202" s="63"/>
      <c r="S202" s="63"/>
      <c r="T202" s="63"/>
      <c r="U202" s="63"/>
      <c r="V202" s="63"/>
      <c r="W202" s="63"/>
      <c r="X202" s="63"/>
    </row>
    <row r="203" spans="1:24" s="51" customFormat="1" ht="12.75">
      <c r="A203" s="44">
        <v>56</v>
      </c>
      <c r="B203" s="126" t="s">
        <v>1073</v>
      </c>
      <c r="C203" s="255"/>
      <c r="D203" s="255"/>
      <c r="E203" s="274"/>
      <c r="F203" s="275"/>
      <c r="G203" s="276">
        <v>2018</v>
      </c>
      <c r="H203" s="374">
        <v>236837</v>
      </c>
      <c r="I203" s="254" t="s">
        <v>36</v>
      </c>
      <c r="J203" s="255"/>
      <c r="K203" s="255" t="s">
        <v>1086</v>
      </c>
      <c r="L203" s="255"/>
      <c r="M203" s="255"/>
      <c r="N203" s="255"/>
      <c r="O203" s="63"/>
      <c r="P203" s="63"/>
      <c r="Q203" s="63"/>
      <c r="R203" s="63"/>
      <c r="S203" s="63"/>
      <c r="T203" s="63"/>
      <c r="U203" s="63"/>
      <c r="V203" s="63"/>
      <c r="W203" s="63"/>
      <c r="X203" s="63"/>
    </row>
    <row r="204" spans="1:24" s="51" customFormat="1" ht="12.75">
      <c r="A204" s="44">
        <v>57</v>
      </c>
      <c r="B204" s="126" t="s">
        <v>1074</v>
      </c>
      <c r="C204" s="255"/>
      <c r="D204" s="255"/>
      <c r="E204" s="274"/>
      <c r="F204" s="275"/>
      <c r="G204" s="276">
        <v>2018</v>
      </c>
      <c r="H204" s="374">
        <v>55000</v>
      </c>
      <c r="I204" s="254" t="s">
        <v>36</v>
      </c>
      <c r="J204" s="255"/>
      <c r="K204" s="255" t="s">
        <v>1087</v>
      </c>
      <c r="L204" s="255"/>
      <c r="M204" s="255"/>
      <c r="N204" s="255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</row>
    <row r="205" spans="1:25" s="51" customFormat="1" ht="24" customHeight="1">
      <c r="A205" s="44">
        <v>58</v>
      </c>
      <c r="B205" s="126" t="s">
        <v>1075</v>
      </c>
      <c r="C205" s="255"/>
      <c r="D205" s="255"/>
      <c r="E205" s="274"/>
      <c r="F205" s="275"/>
      <c r="G205" s="276">
        <v>2018</v>
      </c>
      <c r="H205" s="374">
        <v>363014.86</v>
      </c>
      <c r="I205" s="254" t="s">
        <v>36</v>
      </c>
      <c r="J205" s="255"/>
      <c r="K205" s="255" t="s">
        <v>1266</v>
      </c>
      <c r="L205" s="255"/>
      <c r="M205" s="255"/>
      <c r="N205" s="255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375"/>
    </row>
    <row r="206" spans="1:25" s="51" customFormat="1" ht="24" customHeight="1">
      <c r="A206" s="44">
        <v>59</v>
      </c>
      <c r="B206" s="126" t="s">
        <v>1076</v>
      </c>
      <c r="C206" s="255"/>
      <c r="D206" s="255"/>
      <c r="E206" s="274"/>
      <c r="F206" s="275"/>
      <c r="G206" s="276">
        <v>2018</v>
      </c>
      <c r="H206" s="374">
        <v>22365.71</v>
      </c>
      <c r="I206" s="254" t="s">
        <v>36</v>
      </c>
      <c r="J206" s="255"/>
      <c r="K206" s="255" t="s">
        <v>1088</v>
      </c>
      <c r="L206" s="255"/>
      <c r="M206" s="255"/>
      <c r="N206" s="255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375"/>
    </row>
    <row r="207" spans="1:25" s="51" customFormat="1" ht="24" customHeight="1">
      <c r="A207" s="44">
        <v>60</v>
      </c>
      <c r="B207" s="126" t="s">
        <v>1077</v>
      </c>
      <c r="C207" s="255"/>
      <c r="D207" s="255"/>
      <c r="E207" s="274"/>
      <c r="F207" s="275"/>
      <c r="G207" s="276">
        <v>2018</v>
      </c>
      <c r="H207" s="374">
        <v>69070.5</v>
      </c>
      <c r="I207" s="254" t="s">
        <v>36</v>
      </c>
      <c r="J207" s="255"/>
      <c r="K207" s="255" t="s">
        <v>1089</v>
      </c>
      <c r="L207" s="255"/>
      <c r="M207" s="255"/>
      <c r="N207" s="255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375"/>
    </row>
    <row r="208" spans="1:25" s="51" customFormat="1" ht="24" customHeight="1">
      <c r="A208" s="44">
        <v>61</v>
      </c>
      <c r="B208" s="126" t="s">
        <v>1078</v>
      </c>
      <c r="C208" s="255"/>
      <c r="D208" s="255"/>
      <c r="E208" s="274"/>
      <c r="F208" s="275"/>
      <c r="G208" s="276">
        <v>2012</v>
      </c>
      <c r="H208" s="374">
        <v>114397.98</v>
      </c>
      <c r="I208" s="254" t="s">
        <v>36</v>
      </c>
      <c r="J208" s="255"/>
      <c r="K208" s="255" t="s">
        <v>1090</v>
      </c>
      <c r="L208" s="255"/>
      <c r="M208" s="255"/>
      <c r="N208" s="255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375"/>
    </row>
    <row r="209" spans="1:25" s="51" customFormat="1" ht="24" customHeight="1">
      <c r="A209" s="44">
        <v>62</v>
      </c>
      <c r="B209" s="126" t="s">
        <v>1079</v>
      </c>
      <c r="C209" s="255"/>
      <c r="D209" s="255"/>
      <c r="E209" s="274"/>
      <c r="F209" s="275"/>
      <c r="G209" s="276">
        <v>2004</v>
      </c>
      <c r="H209" s="374">
        <v>1175423.79</v>
      </c>
      <c r="I209" s="254" t="s">
        <v>36</v>
      </c>
      <c r="J209" s="255"/>
      <c r="K209" s="255"/>
      <c r="L209" s="255"/>
      <c r="M209" s="255"/>
      <c r="N209" s="255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375"/>
    </row>
    <row r="210" spans="1:24" ht="12.75" customHeight="1">
      <c r="A210" s="386" t="s">
        <v>150</v>
      </c>
      <c r="B210" s="386"/>
      <c r="C210" s="386"/>
      <c r="D210" s="386"/>
      <c r="E210" s="386"/>
      <c r="F210" s="386"/>
      <c r="G210" s="386"/>
      <c r="H210" s="329">
        <f>SUM(H148:H209)</f>
        <v>34937421.79000001</v>
      </c>
      <c r="I210" s="148"/>
      <c r="J210" s="149"/>
      <c r="K210" s="150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</row>
    <row r="211" spans="1:24" s="34" customFormat="1" ht="12.75" customHeight="1">
      <c r="A211" s="385" t="s">
        <v>246</v>
      </c>
      <c r="B211" s="385"/>
      <c r="C211" s="385"/>
      <c r="D211" s="385"/>
      <c r="E211" s="385"/>
      <c r="F211" s="385"/>
      <c r="G211" s="385"/>
      <c r="H211" s="385"/>
      <c r="I211" s="387"/>
      <c r="J211" s="36"/>
      <c r="K211" s="37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</row>
    <row r="212" spans="1:24" ht="25.5">
      <c r="A212" s="142">
        <v>1</v>
      </c>
      <c r="B212" s="143" t="s">
        <v>247</v>
      </c>
      <c r="C212" s="131" t="s">
        <v>248</v>
      </c>
      <c r="D212" s="131" t="s">
        <v>6</v>
      </c>
      <c r="E212" s="131" t="s">
        <v>1</v>
      </c>
      <c r="F212" s="144" t="s">
        <v>1</v>
      </c>
      <c r="G212" s="142"/>
      <c r="H212" s="376">
        <v>826000</v>
      </c>
      <c r="I212" s="254" t="s">
        <v>88</v>
      </c>
      <c r="J212" s="139" t="s">
        <v>249</v>
      </c>
      <c r="K212" s="52" t="s">
        <v>250</v>
      </c>
      <c r="L212" s="48" t="s">
        <v>186</v>
      </c>
      <c r="M212" s="48" t="s">
        <v>251</v>
      </c>
      <c r="N212" s="48" t="s">
        <v>252</v>
      </c>
      <c r="O212" s="48" t="s">
        <v>253</v>
      </c>
      <c r="P212" s="48" t="s">
        <v>254</v>
      </c>
      <c r="Q212" s="48" t="s">
        <v>253</v>
      </c>
      <c r="R212" s="48" t="s">
        <v>254</v>
      </c>
      <c r="S212" s="48" t="s">
        <v>255</v>
      </c>
      <c r="T212" s="48" t="s">
        <v>254</v>
      </c>
      <c r="U212" s="60">
        <v>407.24</v>
      </c>
      <c r="V212" s="60">
        <v>1</v>
      </c>
      <c r="W212" s="60" t="s">
        <v>1</v>
      </c>
      <c r="X212" s="60" t="s">
        <v>1</v>
      </c>
    </row>
    <row r="213" spans="1:24" ht="25.5">
      <c r="A213" s="44">
        <v>2</v>
      </c>
      <c r="B213" s="47" t="s">
        <v>256</v>
      </c>
      <c r="C213" s="44" t="s">
        <v>257</v>
      </c>
      <c r="D213" s="44" t="s">
        <v>6</v>
      </c>
      <c r="E213" s="44" t="s">
        <v>1</v>
      </c>
      <c r="F213" s="44" t="s">
        <v>1</v>
      </c>
      <c r="G213" s="44"/>
      <c r="H213" s="377">
        <v>56570.09</v>
      </c>
      <c r="I213" s="254" t="s">
        <v>36</v>
      </c>
      <c r="J213" s="50" t="s">
        <v>258</v>
      </c>
      <c r="K213" s="52" t="s">
        <v>250</v>
      </c>
      <c r="L213" s="44" t="s">
        <v>186</v>
      </c>
      <c r="M213" s="44" t="s">
        <v>117</v>
      </c>
      <c r="N213" s="44" t="s">
        <v>117</v>
      </c>
      <c r="O213" s="44" t="s">
        <v>253</v>
      </c>
      <c r="P213" s="44" t="s">
        <v>254</v>
      </c>
      <c r="Q213" s="44" t="s">
        <v>2</v>
      </c>
      <c r="R213" s="44" t="s">
        <v>254</v>
      </c>
      <c r="S213" s="44" t="s">
        <v>255</v>
      </c>
      <c r="T213" s="44" t="s">
        <v>254</v>
      </c>
      <c r="U213" s="63">
        <v>33</v>
      </c>
      <c r="V213" s="63">
        <v>1</v>
      </c>
      <c r="W213" s="63" t="s">
        <v>1</v>
      </c>
      <c r="X213" s="63" t="s">
        <v>1</v>
      </c>
    </row>
    <row r="214" spans="1:24" ht="12.75">
      <c r="A214" s="44">
        <v>3</v>
      </c>
      <c r="B214" s="47" t="s">
        <v>259</v>
      </c>
      <c r="C214" s="44" t="s">
        <v>260</v>
      </c>
      <c r="D214" s="44" t="s">
        <v>6</v>
      </c>
      <c r="E214" s="44" t="s">
        <v>1</v>
      </c>
      <c r="F214" s="44" t="s">
        <v>1</v>
      </c>
      <c r="G214" s="44"/>
      <c r="H214" s="377">
        <v>18117.46</v>
      </c>
      <c r="I214" s="254" t="s">
        <v>36</v>
      </c>
      <c r="J214" s="50" t="s">
        <v>258</v>
      </c>
      <c r="K214" s="47" t="s">
        <v>250</v>
      </c>
      <c r="L214" s="44" t="s">
        <v>261</v>
      </c>
      <c r="M214" s="44" t="s">
        <v>255</v>
      </c>
      <c r="N214" s="44" t="s">
        <v>261</v>
      </c>
      <c r="O214" s="44" t="s">
        <v>254</v>
      </c>
      <c r="P214" s="44" t="s">
        <v>254</v>
      </c>
      <c r="Q214" s="44" t="s">
        <v>254</v>
      </c>
      <c r="R214" s="44" t="s">
        <v>254</v>
      </c>
      <c r="S214" s="44" t="s">
        <v>255</v>
      </c>
      <c r="T214" s="44" t="s">
        <v>2</v>
      </c>
      <c r="U214" s="63">
        <v>238</v>
      </c>
      <c r="V214" s="63">
        <v>1</v>
      </c>
      <c r="W214" s="63" t="s">
        <v>1</v>
      </c>
      <c r="X214" s="63" t="s">
        <v>1</v>
      </c>
    </row>
    <row r="215" spans="1:24" ht="12.75">
      <c r="A215" s="44">
        <v>4</v>
      </c>
      <c r="B215" s="47" t="s">
        <v>262</v>
      </c>
      <c r="C215" s="44" t="s">
        <v>263</v>
      </c>
      <c r="D215" s="44" t="s">
        <v>6</v>
      </c>
      <c r="E215" s="44" t="s">
        <v>1</v>
      </c>
      <c r="F215" s="44" t="s">
        <v>1</v>
      </c>
      <c r="G215" s="44"/>
      <c r="H215" s="377">
        <v>60748.33</v>
      </c>
      <c r="I215" s="254" t="s">
        <v>36</v>
      </c>
      <c r="J215" s="50" t="s">
        <v>264</v>
      </c>
      <c r="K215" s="47" t="s">
        <v>265</v>
      </c>
      <c r="L215" s="44" t="s">
        <v>186</v>
      </c>
      <c r="M215" s="44" t="s">
        <v>117</v>
      </c>
      <c r="N215" s="44" t="s">
        <v>117</v>
      </c>
      <c r="O215" s="44" t="s">
        <v>254</v>
      </c>
      <c r="P215" s="44" t="s">
        <v>254</v>
      </c>
      <c r="Q215" s="44" t="s">
        <v>2</v>
      </c>
      <c r="R215" s="44" t="s">
        <v>253</v>
      </c>
      <c r="S215" s="44" t="s">
        <v>255</v>
      </c>
      <c r="T215" s="44" t="s">
        <v>254</v>
      </c>
      <c r="U215" s="63">
        <v>404</v>
      </c>
      <c r="V215" s="63">
        <v>1</v>
      </c>
      <c r="W215" s="63" t="s">
        <v>1</v>
      </c>
      <c r="X215" s="63" t="s">
        <v>1</v>
      </c>
    </row>
    <row r="216" spans="1:24" ht="12.75">
      <c r="A216" s="44">
        <v>5</v>
      </c>
      <c r="B216" s="47" t="s">
        <v>266</v>
      </c>
      <c r="C216" s="44" t="s">
        <v>267</v>
      </c>
      <c r="D216" s="44" t="s">
        <v>6</v>
      </c>
      <c r="E216" s="44" t="s">
        <v>1</v>
      </c>
      <c r="F216" s="44" t="s">
        <v>1</v>
      </c>
      <c r="G216" s="44"/>
      <c r="H216" s="377">
        <v>124754.83</v>
      </c>
      <c r="I216" s="254" t="s">
        <v>36</v>
      </c>
      <c r="J216" s="50" t="s">
        <v>268</v>
      </c>
      <c r="K216" s="47" t="s">
        <v>250</v>
      </c>
      <c r="L216" s="44" t="s">
        <v>252</v>
      </c>
      <c r="M216" s="44" t="s">
        <v>255</v>
      </c>
      <c r="N216" s="44" t="s">
        <v>252</v>
      </c>
      <c r="O216" s="44" t="s">
        <v>254</v>
      </c>
      <c r="P216" s="44" t="s">
        <v>254</v>
      </c>
      <c r="Q216" s="44" t="s">
        <v>2</v>
      </c>
      <c r="R216" s="44" t="s">
        <v>254</v>
      </c>
      <c r="S216" s="44" t="s">
        <v>255</v>
      </c>
      <c r="T216" s="44" t="s">
        <v>2</v>
      </c>
      <c r="U216" s="63">
        <v>270</v>
      </c>
      <c r="V216" s="63">
        <v>1</v>
      </c>
      <c r="W216" s="63" t="s">
        <v>1</v>
      </c>
      <c r="X216" s="63" t="s">
        <v>1</v>
      </c>
    </row>
    <row r="217" spans="1:24" ht="12.75">
      <c r="A217" s="44">
        <v>6</v>
      </c>
      <c r="B217" s="47" t="s">
        <v>269</v>
      </c>
      <c r="C217" s="44"/>
      <c r="D217" s="44" t="s">
        <v>6</v>
      </c>
      <c r="E217" s="44" t="s">
        <v>1</v>
      </c>
      <c r="F217" s="44" t="s">
        <v>1</v>
      </c>
      <c r="G217" s="44"/>
      <c r="H217" s="378">
        <v>150</v>
      </c>
      <c r="I217" s="254" t="s">
        <v>36</v>
      </c>
      <c r="J217" s="50"/>
      <c r="K217" s="47" t="s">
        <v>250</v>
      </c>
      <c r="L217" s="44"/>
      <c r="M217" s="44"/>
      <c r="N217" s="44"/>
      <c r="O217" s="44"/>
      <c r="P217" s="44"/>
      <c r="Q217" s="44"/>
      <c r="R217" s="44"/>
      <c r="S217" s="44"/>
      <c r="T217" s="44"/>
      <c r="U217" s="147"/>
      <c r="V217" s="147"/>
      <c r="W217" s="147"/>
      <c r="X217" s="147"/>
    </row>
    <row r="218" spans="1:24" ht="12.75">
      <c r="A218" s="44">
        <v>7</v>
      </c>
      <c r="B218" s="47" t="s">
        <v>270</v>
      </c>
      <c r="C218" s="44"/>
      <c r="D218" s="44" t="s">
        <v>6</v>
      </c>
      <c r="E218" s="44" t="s">
        <v>1</v>
      </c>
      <c r="F218" s="44" t="s">
        <v>1</v>
      </c>
      <c r="G218" s="44"/>
      <c r="H218" s="377">
        <v>1725.87</v>
      </c>
      <c r="I218" s="254" t="s">
        <v>36</v>
      </c>
      <c r="J218" s="50"/>
      <c r="K218" s="47" t="s">
        <v>250</v>
      </c>
      <c r="L218" s="44"/>
      <c r="M218" s="44"/>
      <c r="N218" s="44"/>
      <c r="O218" s="44"/>
      <c r="P218" s="44"/>
      <c r="Q218" s="44"/>
      <c r="R218" s="44"/>
      <c r="S218" s="44"/>
      <c r="T218" s="44"/>
      <c r="U218" s="147"/>
      <c r="V218" s="147"/>
      <c r="W218" s="147"/>
      <c r="X218" s="147"/>
    </row>
    <row r="219" spans="1:24" ht="12.75">
      <c r="A219" s="44">
        <v>8</v>
      </c>
      <c r="B219" s="47" t="s">
        <v>271</v>
      </c>
      <c r="C219" s="44"/>
      <c r="D219" s="44" t="s">
        <v>6</v>
      </c>
      <c r="E219" s="44" t="s">
        <v>1</v>
      </c>
      <c r="F219" s="44" t="s">
        <v>1</v>
      </c>
      <c r="G219" s="44"/>
      <c r="H219" s="377">
        <v>4738.28</v>
      </c>
      <c r="I219" s="254" t="s">
        <v>36</v>
      </c>
      <c r="J219" s="50"/>
      <c r="K219" s="47" t="s">
        <v>250</v>
      </c>
      <c r="L219" s="44"/>
      <c r="M219" s="44"/>
      <c r="N219" s="44"/>
      <c r="O219" s="44"/>
      <c r="P219" s="44"/>
      <c r="Q219" s="44"/>
      <c r="R219" s="44"/>
      <c r="S219" s="44"/>
      <c r="T219" s="44"/>
      <c r="U219" s="147"/>
      <c r="V219" s="147"/>
      <c r="W219" s="147"/>
      <c r="X219" s="147"/>
    </row>
    <row r="220" spans="1:24" ht="12.75">
      <c r="A220" s="44">
        <v>9</v>
      </c>
      <c r="B220" s="47" t="s">
        <v>272</v>
      </c>
      <c r="C220" s="44"/>
      <c r="D220" s="44" t="s">
        <v>6</v>
      </c>
      <c r="E220" s="44" t="s">
        <v>1</v>
      </c>
      <c r="F220" s="44" t="s">
        <v>1</v>
      </c>
      <c r="G220" s="44"/>
      <c r="H220" s="377">
        <v>19458.15</v>
      </c>
      <c r="I220" s="254" t="s">
        <v>36</v>
      </c>
      <c r="J220" s="50"/>
      <c r="K220" s="47" t="s">
        <v>250</v>
      </c>
      <c r="L220" s="44"/>
      <c r="M220" s="44"/>
      <c r="N220" s="44"/>
      <c r="O220" s="44"/>
      <c r="P220" s="44"/>
      <c r="Q220" s="44"/>
      <c r="R220" s="44"/>
      <c r="S220" s="44"/>
      <c r="T220" s="44"/>
      <c r="U220" s="147"/>
      <c r="V220" s="147"/>
      <c r="W220" s="147"/>
      <c r="X220" s="147"/>
    </row>
    <row r="221" spans="1:24" ht="25.5">
      <c r="A221" s="44">
        <v>10</v>
      </c>
      <c r="B221" s="47" t="s">
        <v>273</v>
      </c>
      <c r="C221" s="44"/>
      <c r="D221" s="44" t="s">
        <v>6</v>
      </c>
      <c r="E221" s="44" t="s">
        <v>1</v>
      </c>
      <c r="F221" s="44" t="s">
        <v>1</v>
      </c>
      <c r="G221" s="44"/>
      <c r="H221" s="377">
        <v>15534.98</v>
      </c>
      <c r="I221" s="254" t="s">
        <v>36</v>
      </c>
      <c r="J221" s="50"/>
      <c r="K221" s="47" t="s">
        <v>250</v>
      </c>
      <c r="L221" s="44"/>
      <c r="M221" s="44"/>
      <c r="N221" s="44"/>
      <c r="O221" s="44"/>
      <c r="P221" s="44"/>
      <c r="Q221" s="44"/>
      <c r="R221" s="44"/>
      <c r="S221" s="44"/>
      <c r="T221" s="44"/>
      <c r="U221" s="147"/>
      <c r="V221" s="147"/>
      <c r="W221" s="147"/>
      <c r="X221" s="147"/>
    </row>
    <row r="222" spans="1:24" ht="12.75">
      <c r="A222" s="44">
        <v>11</v>
      </c>
      <c r="B222" s="47" t="s">
        <v>274</v>
      </c>
      <c r="C222" s="44"/>
      <c r="D222" s="44" t="s">
        <v>6</v>
      </c>
      <c r="E222" s="44" t="s">
        <v>1</v>
      </c>
      <c r="F222" s="44" t="s">
        <v>1</v>
      </c>
      <c r="G222" s="44"/>
      <c r="H222" s="377">
        <v>6261.21</v>
      </c>
      <c r="I222" s="254" t="s">
        <v>36</v>
      </c>
      <c r="J222" s="50"/>
      <c r="K222" s="47" t="s">
        <v>250</v>
      </c>
      <c r="L222" s="44"/>
      <c r="M222" s="44"/>
      <c r="N222" s="44"/>
      <c r="O222" s="44"/>
      <c r="P222" s="44"/>
      <c r="Q222" s="44"/>
      <c r="R222" s="44"/>
      <c r="S222" s="44"/>
      <c r="T222" s="44"/>
      <c r="U222" s="147"/>
      <c r="V222" s="147"/>
      <c r="W222" s="147"/>
      <c r="X222" s="147"/>
    </row>
    <row r="223" spans="1:24" ht="12.75">
      <c r="A223" s="44">
        <v>12</v>
      </c>
      <c r="B223" s="47" t="s">
        <v>275</v>
      </c>
      <c r="C223" s="44"/>
      <c r="D223" s="44" t="s">
        <v>6</v>
      </c>
      <c r="E223" s="44" t="s">
        <v>1</v>
      </c>
      <c r="F223" s="44" t="s">
        <v>1</v>
      </c>
      <c r="G223" s="44"/>
      <c r="H223" s="377">
        <v>2081.96</v>
      </c>
      <c r="I223" s="254" t="s">
        <v>36</v>
      </c>
      <c r="J223" s="50"/>
      <c r="K223" s="47" t="s">
        <v>250</v>
      </c>
      <c r="L223" s="44"/>
      <c r="M223" s="44"/>
      <c r="N223" s="44"/>
      <c r="O223" s="44"/>
      <c r="P223" s="44"/>
      <c r="Q223" s="44"/>
      <c r="R223" s="44"/>
      <c r="S223" s="44"/>
      <c r="T223" s="44"/>
      <c r="U223" s="147"/>
      <c r="V223" s="147"/>
      <c r="W223" s="147"/>
      <c r="X223" s="147"/>
    </row>
    <row r="224" spans="1:24" ht="12.75">
      <c r="A224" s="44">
        <v>13</v>
      </c>
      <c r="B224" s="47" t="s">
        <v>276</v>
      </c>
      <c r="C224" s="44"/>
      <c r="D224" s="44" t="s">
        <v>6</v>
      </c>
      <c r="E224" s="44" t="s">
        <v>1</v>
      </c>
      <c r="F224" s="44" t="s">
        <v>1</v>
      </c>
      <c r="G224" s="44"/>
      <c r="H224" s="377">
        <v>9037.69</v>
      </c>
      <c r="I224" s="254" t="s">
        <v>36</v>
      </c>
      <c r="J224" s="50"/>
      <c r="K224" s="47" t="s">
        <v>250</v>
      </c>
      <c r="L224" s="44"/>
      <c r="M224" s="44"/>
      <c r="N224" s="44"/>
      <c r="O224" s="44"/>
      <c r="P224" s="44"/>
      <c r="Q224" s="44"/>
      <c r="R224" s="44"/>
      <c r="S224" s="44"/>
      <c r="T224" s="44"/>
      <c r="U224" s="147"/>
      <c r="V224" s="147"/>
      <c r="W224" s="147"/>
      <c r="X224" s="147"/>
    </row>
    <row r="225" spans="1:24" ht="12.75">
      <c r="A225" s="44">
        <v>14</v>
      </c>
      <c r="B225" s="47" t="s">
        <v>277</v>
      </c>
      <c r="C225" s="44"/>
      <c r="D225" s="44" t="s">
        <v>6</v>
      </c>
      <c r="E225" s="44" t="s">
        <v>1</v>
      </c>
      <c r="F225" s="44" t="s">
        <v>1</v>
      </c>
      <c r="G225" s="44"/>
      <c r="H225" s="377">
        <v>806.65</v>
      </c>
      <c r="I225" s="254" t="s">
        <v>36</v>
      </c>
      <c r="J225" s="50"/>
      <c r="K225" s="47" t="s">
        <v>265</v>
      </c>
      <c r="L225" s="44"/>
      <c r="M225" s="44"/>
      <c r="N225" s="44"/>
      <c r="O225" s="44"/>
      <c r="P225" s="44"/>
      <c r="Q225" s="44"/>
      <c r="R225" s="44"/>
      <c r="S225" s="44"/>
      <c r="T225" s="44"/>
      <c r="U225" s="147"/>
      <c r="V225" s="147"/>
      <c r="W225" s="147"/>
      <c r="X225" s="147"/>
    </row>
    <row r="226" spans="1:24" ht="25.5">
      <c r="A226" s="44">
        <v>15</v>
      </c>
      <c r="B226" s="47" t="s">
        <v>278</v>
      </c>
      <c r="C226" s="44"/>
      <c r="D226" s="44" t="s">
        <v>6</v>
      </c>
      <c r="E226" s="44" t="s">
        <v>1</v>
      </c>
      <c r="F226" s="44" t="s">
        <v>1</v>
      </c>
      <c r="G226" s="44"/>
      <c r="H226" s="377">
        <v>67045.54</v>
      </c>
      <c r="I226" s="254" t="s">
        <v>36</v>
      </c>
      <c r="J226" s="50"/>
      <c r="K226" s="47" t="s">
        <v>265</v>
      </c>
      <c r="L226" s="44"/>
      <c r="M226" s="44"/>
      <c r="N226" s="44"/>
      <c r="O226" s="44"/>
      <c r="P226" s="44"/>
      <c r="Q226" s="44"/>
      <c r="R226" s="44"/>
      <c r="S226" s="44"/>
      <c r="T226" s="44"/>
      <c r="U226" s="147"/>
      <c r="V226" s="147"/>
      <c r="W226" s="147"/>
      <c r="X226" s="147"/>
    </row>
    <row r="227" spans="1:24" ht="25.5">
      <c r="A227" s="44">
        <v>16</v>
      </c>
      <c r="B227" s="47" t="s">
        <v>279</v>
      </c>
      <c r="C227" s="44"/>
      <c r="D227" s="44" t="s">
        <v>6</v>
      </c>
      <c r="E227" s="44" t="s">
        <v>1</v>
      </c>
      <c r="F227" s="44" t="s">
        <v>1</v>
      </c>
      <c r="G227" s="44"/>
      <c r="H227" s="377">
        <v>27878.55</v>
      </c>
      <c r="I227" s="254" t="s">
        <v>36</v>
      </c>
      <c r="J227" s="50"/>
      <c r="K227" s="47" t="s">
        <v>265</v>
      </c>
      <c r="L227" s="44"/>
      <c r="M227" s="44"/>
      <c r="N227" s="44"/>
      <c r="O227" s="44"/>
      <c r="P227" s="44"/>
      <c r="Q227" s="44"/>
      <c r="R227" s="44"/>
      <c r="S227" s="44"/>
      <c r="T227" s="44"/>
      <c r="U227" s="147"/>
      <c r="V227" s="147"/>
      <c r="W227" s="147"/>
      <c r="X227" s="147"/>
    </row>
    <row r="228" spans="1:24" ht="25.5">
      <c r="A228" s="44">
        <v>17</v>
      </c>
      <c r="B228" s="47" t="s">
        <v>280</v>
      </c>
      <c r="C228" s="44"/>
      <c r="D228" s="44" t="s">
        <v>6</v>
      </c>
      <c r="E228" s="44" t="s">
        <v>1</v>
      </c>
      <c r="F228" s="44" t="s">
        <v>1</v>
      </c>
      <c r="G228" s="44"/>
      <c r="H228" s="377">
        <v>5904.45</v>
      </c>
      <c r="I228" s="254" t="s">
        <v>36</v>
      </c>
      <c r="J228" s="50"/>
      <c r="K228" s="47" t="s">
        <v>250</v>
      </c>
      <c r="L228" s="44"/>
      <c r="M228" s="44"/>
      <c r="N228" s="44"/>
      <c r="O228" s="44"/>
      <c r="P228" s="44"/>
      <c r="Q228" s="44"/>
      <c r="R228" s="44"/>
      <c r="S228" s="44"/>
      <c r="T228" s="44"/>
      <c r="U228" s="147"/>
      <c r="V228" s="147"/>
      <c r="W228" s="147"/>
      <c r="X228" s="147"/>
    </row>
    <row r="229" spans="1:24" ht="25.5">
      <c r="A229" s="44">
        <v>18</v>
      </c>
      <c r="B229" s="47" t="s">
        <v>281</v>
      </c>
      <c r="C229" s="44"/>
      <c r="D229" s="44" t="s">
        <v>6</v>
      </c>
      <c r="E229" s="44" t="s">
        <v>1</v>
      </c>
      <c r="F229" s="44" t="s">
        <v>1</v>
      </c>
      <c r="G229" s="44"/>
      <c r="H229" s="378">
        <v>76985.34</v>
      </c>
      <c r="I229" s="254" t="s">
        <v>36</v>
      </c>
      <c r="J229" s="50"/>
      <c r="K229" s="47" t="s">
        <v>250</v>
      </c>
      <c r="L229" s="44"/>
      <c r="M229" s="44"/>
      <c r="N229" s="44"/>
      <c r="O229" s="44"/>
      <c r="P229" s="44"/>
      <c r="Q229" s="44"/>
      <c r="R229" s="44"/>
      <c r="S229" s="44"/>
      <c r="T229" s="44"/>
      <c r="U229" s="147"/>
      <c r="V229" s="147"/>
      <c r="W229" s="147"/>
      <c r="X229" s="147"/>
    </row>
    <row r="230" spans="1:24" ht="12.75">
      <c r="A230" s="44">
        <v>19</v>
      </c>
      <c r="B230" s="47" t="s">
        <v>282</v>
      </c>
      <c r="C230" s="44"/>
      <c r="D230" s="44" t="s">
        <v>6</v>
      </c>
      <c r="E230" s="44" t="s">
        <v>1</v>
      </c>
      <c r="F230" s="44" t="s">
        <v>1</v>
      </c>
      <c r="G230" s="44"/>
      <c r="H230" s="378">
        <v>578.16</v>
      </c>
      <c r="I230" s="254" t="s">
        <v>36</v>
      </c>
      <c r="J230" s="50"/>
      <c r="K230" s="47" t="s">
        <v>250</v>
      </c>
      <c r="L230" s="44"/>
      <c r="M230" s="44"/>
      <c r="N230" s="44"/>
      <c r="O230" s="44"/>
      <c r="P230" s="44"/>
      <c r="Q230" s="44"/>
      <c r="R230" s="44"/>
      <c r="S230" s="44"/>
      <c r="T230" s="44"/>
      <c r="U230" s="147"/>
      <c r="V230" s="147"/>
      <c r="W230" s="147"/>
      <c r="X230" s="147"/>
    </row>
    <row r="231" spans="1:24" ht="12.75">
      <c r="A231" s="44">
        <v>20</v>
      </c>
      <c r="B231" s="47" t="s">
        <v>283</v>
      </c>
      <c r="C231" s="44"/>
      <c r="D231" s="44" t="s">
        <v>6</v>
      </c>
      <c r="E231" s="44" t="s">
        <v>1</v>
      </c>
      <c r="F231" s="44" t="s">
        <v>1</v>
      </c>
      <c r="G231" s="44"/>
      <c r="H231" s="377">
        <v>4187.72</v>
      </c>
      <c r="I231" s="254" t="s">
        <v>36</v>
      </c>
      <c r="J231" s="50"/>
      <c r="K231" s="47" t="s">
        <v>250</v>
      </c>
      <c r="L231" s="44"/>
      <c r="M231" s="44"/>
      <c r="N231" s="44"/>
      <c r="O231" s="44"/>
      <c r="P231" s="44"/>
      <c r="Q231" s="44"/>
      <c r="R231" s="44"/>
      <c r="S231" s="44"/>
      <c r="T231" s="44"/>
      <c r="U231" s="147"/>
      <c r="V231" s="147"/>
      <c r="W231" s="147"/>
      <c r="X231" s="147"/>
    </row>
    <row r="232" spans="1:24" ht="12.75">
      <c r="A232" s="44">
        <v>21</v>
      </c>
      <c r="B232" s="47" t="s">
        <v>284</v>
      </c>
      <c r="C232" s="44"/>
      <c r="D232" s="44" t="s">
        <v>6</v>
      </c>
      <c r="E232" s="44" t="s">
        <v>1</v>
      </c>
      <c r="F232" s="44" t="s">
        <v>1</v>
      </c>
      <c r="G232" s="44"/>
      <c r="H232" s="378">
        <v>779.2</v>
      </c>
      <c r="I232" s="254" t="s">
        <v>36</v>
      </c>
      <c r="J232" s="50"/>
      <c r="K232" s="47" t="s">
        <v>250</v>
      </c>
      <c r="L232" s="44"/>
      <c r="M232" s="44"/>
      <c r="N232" s="44"/>
      <c r="O232" s="44"/>
      <c r="P232" s="44"/>
      <c r="Q232" s="44"/>
      <c r="R232" s="44"/>
      <c r="S232" s="44"/>
      <c r="T232" s="44"/>
      <c r="U232" s="147"/>
      <c r="V232" s="147"/>
      <c r="W232" s="147"/>
      <c r="X232" s="147"/>
    </row>
    <row r="233" spans="1:24" ht="14.25" customHeight="1">
      <c r="A233" s="384" t="s">
        <v>150</v>
      </c>
      <c r="B233" s="384"/>
      <c r="C233" s="384"/>
      <c r="D233" s="384"/>
      <c r="E233" s="384"/>
      <c r="F233" s="384"/>
      <c r="G233" s="384"/>
      <c r="H233" s="297">
        <f>SUM(H212:H232)</f>
        <v>1329344.4599999997</v>
      </c>
      <c r="I233" s="59"/>
      <c r="J233" s="45"/>
      <c r="K233" s="46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</row>
    <row r="234" spans="1:24" s="34" customFormat="1" ht="14.25" customHeight="1">
      <c r="A234" s="388" t="s">
        <v>285</v>
      </c>
      <c r="B234" s="388"/>
      <c r="C234" s="388"/>
      <c r="D234" s="388"/>
      <c r="E234" s="388"/>
      <c r="F234" s="388"/>
      <c r="G234" s="388"/>
      <c r="H234" s="388"/>
      <c r="I234" s="388"/>
      <c r="J234" s="36"/>
      <c r="K234" s="37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</row>
    <row r="235" spans="1:24" ht="88.5" customHeight="1">
      <c r="A235" s="44">
        <v>1</v>
      </c>
      <c r="B235" s="52" t="s">
        <v>286</v>
      </c>
      <c r="C235" s="48" t="s">
        <v>287</v>
      </c>
      <c r="D235" s="48" t="s">
        <v>6</v>
      </c>
      <c r="E235" s="48" t="s">
        <v>1</v>
      </c>
      <c r="F235" s="48" t="s">
        <v>1</v>
      </c>
      <c r="G235" s="48">
        <v>1994</v>
      </c>
      <c r="H235" s="363">
        <v>2629000</v>
      </c>
      <c r="I235" s="254" t="s">
        <v>88</v>
      </c>
      <c r="J235" s="133" t="s">
        <v>1335</v>
      </c>
      <c r="K235" s="53" t="s">
        <v>288</v>
      </c>
      <c r="L235" s="134" t="s">
        <v>289</v>
      </c>
      <c r="M235" s="134" t="s">
        <v>290</v>
      </c>
      <c r="N235" s="134" t="s">
        <v>291</v>
      </c>
      <c r="O235" s="134" t="s">
        <v>292</v>
      </c>
      <c r="P235" s="134" t="s">
        <v>254</v>
      </c>
      <c r="Q235" s="134" t="s">
        <v>254</v>
      </c>
      <c r="R235" s="134" t="s">
        <v>254</v>
      </c>
      <c r="S235" s="134" t="s">
        <v>2</v>
      </c>
      <c r="T235" s="134" t="s">
        <v>254</v>
      </c>
      <c r="U235" s="258">
        <v>1024.09</v>
      </c>
      <c r="V235" s="258">
        <v>3</v>
      </c>
      <c r="W235" s="258" t="s">
        <v>6</v>
      </c>
      <c r="X235" s="258" t="s">
        <v>1</v>
      </c>
    </row>
    <row r="236" spans="1:24" ht="25.5">
      <c r="A236" s="44">
        <v>2</v>
      </c>
      <c r="B236" s="47" t="s">
        <v>293</v>
      </c>
      <c r="C236" s="48" t="s">
        <v>287</v>
      </c>
      <c r="D236" s="44" t="s">
        <v>6</v>
      </c>
      <c r="E236" s="44" t="s">
        <v>1</v>
      </c>
      <c r="F236" s="44" t="s">
        <v>1</v>
      </c>
      <c r="G236" s="44">
        <v>2006</v>
      </c>
      <c r="H236" s="363">
        <v>5290000</v>
      </c>
      <c r="I236" s="254" t="s">
        <v>88</v>
      </c>
      <c r="J236" s="136"/>
      <c r="K236" s="53" t="s">
        <v>288</v>
      </c>
      <c r="L236" s="56" t="s">
        <v>294</v>
      </c>
      <c r="M236" s="56" t="s">
        <v>295</v>
      </c>
      <c r="N236" s="56" t="s">
        <v>296</v>
      </c>
      <c r="O236" s="56" t="s">
        <v>292</v>
      </c>
      <c r="P236" s="56" t="s">
        <v>254</v>
      </c>
      <c r="Q236" s="56" t="s">
        <v>254</v>
      </c>
      <c r="R236" s="56" t="s">
        <v>254</v>
      </c>
      <c r="S236" s="56" t="s">
        <v>2</v>
      </c>
      <c r="T236" s="56" t="s">
        <v>254</v>
      </c>
      <c r="U236" s="201">
        <v>1794</v>
      </c>
      <c r="V236" s="201">
        <v>1</v>
      </c>
      <c r="W236" s="201" t="s">
        <v>1</v>
      </c>
      <c r="X236" s="201" t="s">
        <v>1</v>
      </c>
    </row>
    <row r="237" spans="1:24" ht="38.25">
      <c r="A237" s="44">
        <v>3</v>
      </c>
      <c r="B237" s="47" t="s">
        <v>297</v>
      </c>
      <c r="C237" s="44"/>
      <c r="D237" s="44" t="s">
        <v>6</v>
      </c>
      <c r="E237" s="44" t="s">
        <v>1</v>
      </c>
      <c r="F237" s="44" t="s">
        <v>1</v>
      </c>
      <c r="G237" s="44" t="s">
        <v>298</v>
      </c>
      <c r="H237" s="305">
        <v>521183.27</v>
      </c>
      <c r="I237" s="254" t="s">
        <v>36</v>
      </c>
      <c r="J237" s="136"/>
      <c r="K237" s="53" t="s">
        <v>288</v>
      </c>
      <c r="L237" s="56"/>
      <c r="M237" s="56"/>
      <c r="N237" s="56"/>
      <c r="O237" s="56"/>
      <c r="P237" s="56"/>
      <c r="Q237" s="56"/>
      <c r="R237" s="56"/>
      <c r="S237" s="56"/>
      <c r="T237" s="56"/>
      <c r="U237" s="201"/>
      <c r="V237" s="201"/>
      <c r="W237" s="201"/>
      <c r="X237" s="201"/>
    </row>
    <row r="238" spans="1:24" ht="12.75">
      <c r="A238" s="44">
        <v>4</v>
      </c>
      <c r="B238" s="47" t="s">
        <v>299</v>
      </c>
      <c r="C238" s="47"/>
      <c r="D238" s="44" t="s">
        <v>6</v>
      </c>
      <c r="E238" s="44" t="s">
        <v>1</v>
      </c>
      <c r="F238" s="44" t="s">
        <v>1</v>
      </c>
      <c r="G238" s="44">
        <v>2014</v>
      </c>
      <c r="H238" s="305">
        <v>303238.39</v>
      </c>
      <c r="I238" s="254" t="s">
        <v>36</v>
      </c>
      <c r="J238" s="136"/>
      <c r="K238" s="53" t="s">
        <v>288</v>
      </c>
      <c r="L238" s="56"/>
      <c r="M238" s="56"/>
      <c r="N238" s="56"/>
      <c r="O238" s="56"/>
      <c r="P238" s="56"/>
      <c r="Q238" s="56"/>
      <c r="R238" s="56"/>
      <c r="S238" s="56"/>
      <c r="T238" s="56"/>
      <c r="U238" s="201"/>
      <c r="V238" s="201"/>
      <c r="W238" s="201"/>
      <c r="X238" s="201"/>
    </row>
    <row r="239" spans="1:24" ht="12.75">
      <c r="A239" s="44">
        <v>5</v>
      </c>
      <c r="B239" s="47" t="s">
        <v>300</v>
      </c>
      <c r="C239" s="47"/>
      <c r="D239" s="44" t="s">
        <v>6</v>
      </c>
      <c r="E239" s="44" t="s">
        <v>1</v>
      </c>
      <c r="F239" s="44" t="s">
        <v>1</v>
      </c>
      <c r="G239" s="44">
        <v>2015</v>
      </c>
      <c r="H239" s="305">
        <v>124927.66</v>
      </c>
      <c r="I239" s="254" t="s">
        <v>36</v>
      </c>
      <c r="J239" s="136"/>
      <c r="K239" s="53" t="s">
        <v>288</v>
      </c>
      <c r="L239" s="56"/>
      <c r="M239" s="56"/>
      <c r="N239" s="56"/>
      <c r="O239" s="56"/>
      <c r="P239" s="56"/>
      <c r="Q239" s="56"/>
      <c r="R239" s="56"/>
      <c r="S239" s="56"/>
      <c r="T239" s="56"/>
      <c r="U239" s="201"/>
      <c r="V239" s="201"/>
      <c r="W239" s="201"/>
      <c r="X239" s="201"/>
    </row>
    <row r="240" spans="1:24" ht="44.25" customHeight="1">
      <c r="A240" s="44">
        <v>6</v>
      </c>
      <c r="B240" s="58" t="s">
        <v>545</v>
      </c>
      <c r="C240" s="56" t="s">
        <v>546</v>
      </c>
      <c r="D240" s="56" t="s">
        <v>6</v>
      </c>
      <c r="E240" s="56" t="s">
        <v>1</v>
      </c>
      <c r="F240" s="56" t="s">
        <v>1</v>
      </c>
      <c r="G240" s="56">
        <v>2002</v>
      </c>
      <c r="H240" s="301">
        <v>1701000</v>
      </c>
      <c r="I240" s="254" t="s">
        <v>88</v>
      </c>
      <c r="J240" s="136" t="s">
        <v>547</v>
      </c>
      <c r="K240" s="175" t="s">
        <v>548</v>
      </c>
      <c r="L240" s="56" t="s">
        <v>549</v>
      </c>
      <c r="M240" s="56" t="s">
        <v>550</v>
      </c>
      <c r="N240" s="56" t="s">
        <v>551</v>
      </c>
      <c r="O240" s="56" t="s">
        <v>292</v>
      </c>
      <c r="P240" s="56" t="s">
        <v>254</v>
      </c>
      <c r="Q240" s="56" t="s">
        <v>254</v>
      </c>
      <c r="R240" s="56" t="s">
        <v>254</v>
      </c>
      <c r="S240" s="56" t="s">
        <v>254</v>
      </c>
      <c r="T240" s="56" t="s">
        <v>254</v>
      </c>
      <c r="U240" s="258">
        <v>595</v>
      </c>
      <c r="V240" s="258">
        <v>1</v>
      </c>
      <c r="W240" s="258">
        <v>1</v>
      </c>
      <c r="X240" s="258" t="s">
        <v>1</v>
      </c>
    </row>
    <row r="241" spans="1:24" ht="15" customHeight="1">
      <c r="A241" s="384" t="s">
        <v>150</v>
      </c>
      <c r="B241" s="384"/>
      <c r="C241" s="384"/>
      <c r="D241" s="384"/>
      <c r="E241" s="384"/>
      <c r="F241" s="384"/>
      <c r="G241" s="384"/>
      <c r="H241" s="309">
        <f>SUM(H235:H240)</f>
        <v>10569349.32</v>
      </c>
      <c r="I241" s="59"/>
      <c r="J241" s="45"/>
      <c r="K241" s="46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</row>
    <row r="242" spans="1:24" s="34" customFormat="1" ht="14.25" customHeight="1">
      <c r="A242" s="389" t="s">
        <v>301</v>
      </c>
      <c r="B242" s="389"/>
      <c r="C242" s="389"/>
      <c r="D242" s="389"/>
      <c r="E242" s="389"/>
      <c r="F242" s="389"/>
      <c r="G242" s="389"/>
      <c r="H242" s="389"/>
      <c r="I242" s="389"/>
      <c r="J242" s="36"/>
      <c r="K242" s="37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</row>
    <row r="243" spans="1:24" ht="51">
      <c r="A243" s="44">
        <v>1</v>
      </c>
      <c r="B243" s="47" t="s">
        <v>286</v>
      </c>
      <c r="C243" s="48" t="s">
        <v>3</v>
      </c>
      <c r="D243" s="44" t="s">
        <v>6</v>
      </c>
      <c r="E243" s="44"/>
      <c r="F243" s="44" t="s">
        <v>1</v>
      </c>
      <c r="G243" s="141">
        <v>1929</v>
      </c>
      <c r="H243" s="368">
        <v>3839000</v>
      </c>
      <c r="I243" s="254" t="s">
        <v>88</v>
      </c>
      <c r="J243" s="133" t="s">
        <v>662</v>
      </c>
      <c r="K243" s="129" t="s">
        <v>302</v>
      </c>
      <c r="L243" s="134" t="s">
        <v>186</v>
      </c>
      <c r="M243" s="134" t="s">
        <v>303</v>
      </c>
      <c r="N243" s="134" t="s">
        <v>304</v>
      </c>
      <c r="O243" s="134" t="s">
        <v>7</v>
      </c>
      <c r="P243" s="134" t="s">
        <v>7</v>
      </c>
      <c r="Q243" s="134" t="s">
        <v>7</v>
      </c>
      <c r="R243" s="134" t="s">
        <v>7</v>
      </c>
      <c r="S243" s="134" t="s">
        <v>7</v>
      </c>
      <c r="T243" s="134" t="s">
        <v>7</v>
      </c>
      <c r="U243" s="45"/>
      <c r="V243" s="45"/>
      <c r="W243" s="45"/>
      <c r="X243" s="45"/>
    </row>
    <row r="244" spans="1:24" ht="38.25">
      <c r="A244" s="44">
        <v>2</v>
      </c>
      <c r="B244" s="47" t="s">
        <v>305</v>
      </c>
      <c r="C244" s="44" t="s">
        <v>3</v>
      </c>
      <c r="D244" s="44" t="s">
        <v>6</v>
      </c>
      <c r="E244" s="44"/>
      <c r="F244" s="44" t="s">
        <v>1</v>
      </c>
      <c r="G244" s="141">
        <v>2004</v>
      </c>
      <c r="H244" s="301">
        <v>846000</v>
      </c>
      <c r="I244" s="254" t="s">
        <v>88</v>
      </c>
      <c r="J244" s="133" t="s">
        <v>663</v>
      </c>
      <c r="K244" s="129" t="s">
        <v>302</v>
      </c>
      <c r="L244" s="56" t="s">
        <v>1155</v>
      </c>
      <c r="M244" s="56" t="s">
        <v>303</v>
      </c>
      <c r="N244" s="134" t="s">
        <v>306</v>
      </c>
      <c r="O244" s="134" t="s">
        <v>7</v>
      </c>
      <c r="P244" s="134" t="s">
        <v>7</v>
      </c>
      <c r="Q244" s="134" t="s">
        <v>7</v>
      </c>
      <c r="R244" s="134" t="s">
        <v>7</v>
      </c>
      <c r="S244" s="134" t="s">
        <v>7</v>
      </c>
      <c r="T244" s="134" t="s">
        <v>7</v>
      </c>
      <c r="U244" s="45"/>
      <c r="V244" s="45"/>
      <c r="W244" s="45"/>
      <c r="X244" s="45"/>
    </row>
    <row r="245" spans="1:24" ht="25.5">
      <c r="A245" s="44">
        <v>3</v>
      </c>
      <c r="B245" s="47" t="s">
        <v>307</v>
      </c>
      <c r="C245" s="44" t="s">
        <v>308</v>
      </c>
      <c r="D245" s="44" t="s">
        <v>6</v>
      </c>
      <c r="E245" s="44"/>
      <c r="F245" s="44" t="s">
        <v>1</v>
      </c>
      <c r="G245" s="141">
        <v>1977</v>
      </c>
      <c r="H245" s="306">
        <v>311.85</v>
      </c>
      <c r="I245" s="254" t="s">
        <v>36</v>
      </c>
      <c r="J245" s="133" t="s">
        <v>664</v>
      </c>
      <c r="K245" s="129" t="s">
        <v>302</v>
      </c>
      <c r="L245" s="56" t="s">
        <v>186</v>
      </c>
      <c r="M245" s="56" t="s">
        <v>255</v>
      </c>
      <c r="N245" s="56" t="s">
        <v>309</v>
      </c>
      <c r="O245" s="134" t="s">
        <v>7</v>
      </c>
      <c r="P245" s="134" t="s">
        <v>7</v>
      </c>
      <c r="Q245" s="56" t="s">
        <v>2</v>
      </c>
      <c r="R245" s="56" t="s">
        <v>2</v>
      </c>
      <c r="S245" s="56" t="s">
        <v>2</v>
      </c>
      <c r="T245" s="56" t="s">
        <v>2</v>
      </c>
      <c r="U245" s="45"/>
      <c r="V245" s="45"/>
      <c r="W245" s="45"/>
      <c r="X245" s="45"/>
    </row>
    <row r="246" spans="1:24" ht="25.5">
      <c r="A246" s="44">
        <v>4</v>
      </c>
      <c r="B246" s="47" t="s">
        <v>310</v>
      </c>
      <c r="C246" s="44" t="s">
        <v>308</v>
      </c>
      <c r="D246" s="44" t="s">
        <v>6</v>
      </c>
      <c r="E246" s="44"/>
      <c r="F246" s="44" t="s">
        <v>1</v>
      </c>
      <c r="G246" s="141">
        <v>2000</v>
      </c>
      <c r="H246" s="306">
        <v>103665.47</v>
      </c>
      <c r="I246" s="254" t="s">
        <v>36</v>
      </c>
      <c r="J246" s="133" t="s">
        <v>665</v>
      </c>
      <c r="K246" s="129" t="s">
        <v>302</v>
      </c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</row>
    <row r="247" spans="1:24" ht="25.5">
      <c r="A247" s="44">
        <v>5</v>
      </c>
      <c r="B247" s="47" t="s">
        <v>311</v>
      </c>
      <c r="C247" s="44" t="s">
        <v>308</v>
      </c>
      <c r="D247" s="44" t="s">
        <v>6</v>
      </c>
      <c r="E247" s="44"/>
      <c r="F247" s="44" t="s">
        <v>1</v>
      </c>
      <c r="G247" s="141">
        <v>2011</v>
      </c>
      <c r="H247" s="306">
        <v>13621.78</v>
      </c>
      <c r="I247" s="254" t="s">
        <v>36</v>
      </c>
      <c r="J247" s="133" t="s">
        <v>665</v>
      </c>
      <c r="K247" s="129" t="s">
        <v>302</v>
      </c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</row>
    <row r="248" spans="1:24" ht="25.5">
      <c r="A248" s="44">
        <v>6</v>
      </c>
      <c r="B248" s="47" t="s">
        <v>312</v>
      </c>
      <c r="C248" s="44" t="s">
        <v>308</v>
      </c>
      <c r="D248" s="44" t="s">
        <v>6</v>
      </c>
      <c r="E248" s="44"/>
      <c r="F248" s="44" t="s">
        <v>1</v>
      </c>
      <c r="G248" s="141">
        <v>2011</v>
      </c>
      <c r="H248" s="306">
        <v>12650</v>
      </c>
      <c r="I248" s="254" t="s">
        <v>36</v>
      </c>
      <c r="J248" s="133" t="s">
        <v>665</v>
      </c>
      <c r="K248" s="129" t="s">
        <v>302</v>
      </c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</row>
    <row r="249" spans="1:24" ht="25.5">
      <c r="A249" s="44">
        <v>7</v>
      </c>
      <c r="B249" s="58" t="s">
        <v>1153</v>
      </c>
      <c r="C249" s="302" t="s">
        <v>3</v>
      </c>
      <c r="D249" s="134" t="s">
        <v>6</v>
      </c>
      <c r="E249" s="134" t="s">
        <v>1</v>
      </c>
      <c r="F249" s="56" t="s">
        <v>1</v>
      </c>
      <c r="G249" s="141" t="s">
        <v>1154</v>
      </c>
      <c r="H249" s="301">
        <v>36114.8</v>
      </c>
      <c r="I249" s="254" t="s">
        <v>36</v>
      </c>
      <c r="J249" s="133" t="s">
        <v>665</v>
      </c>
      <c r="K249" s="129" t="s">
        <v>302</v>
      </c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</row>
    <row r="250" spans="1:24" ht="12.75" customHeight="1">
      <c r="A250" s="384" t="s">
        <v>150</v>
      </c>
      <c r="B250" s="384"/>
      <c r="C250" s="384"/>
      <c r="D250" s="384"/>
      <c r="E250" s="384"/>
      <c r="F250" s="384"/>
      <c r="G250" s="384"/>
      <c r="H250" s="309">
        <f>SUM(H243:H249)</f>
        <v>4851363.899999999</v>
      </c>
      <c r="I250" s="59"/>
      <c r="J250" s="45"/>
      <c r="K250" s="46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</row>
    <row r="251" spans="1:24" s="34" customFormat="1" ht="12.75" customHeight="1">
      <c r="A251" s="385" t="s">
        <v>313</v>
      </c>
      <c r="B251" s="385"/>
      <c r="C251" s="385"/>
      <c r="D251" s="385"/>
      <c r="E251" s="385"/>
      <c r="F251" s="385"/>
      <c r="G251" s="385"/>
      <c r="H251" s="385"/>
      <c r="I251" s="385"/>
      <c r="J251" s="285"/>
      <c r="K251" s="37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</row>
    <row r="252" spans="1:24" ht="89.25" customHeight="1">
      <c r="A252" s="44">
        <v>1</v>
      </c>
      <c r="B252" s="52" t="s">
        <v>314</v>
      </c>
      <c r="C252" s="48" t="s">
        <v>315</v>
      </c>
      <c r="D252" s="48" t="s">
        <v>6</v>
      </c>
      <c r="E252" s="48" t="s">
        <v>1</v>
      </c>
      <c r="F252" s="48" t="s">
        <v>1</v>
      </c>
      <c r="G252" s="48" t="s">
        <v>316</v>
      </c>
      <c r="H252" s="379">
        <v>6560000</v>
      </c>
      <c r="I252" s="284" t="s">
        <v>88</v>
      </c>
      <c r="J252" s="139" t="s">
        <v>1103</v>
      </c>
      <c r="K252" s="140" t="s">
        <v>317</v>
      </c>
      <c r="L252" s="48" t="s">
        <v>318</v>
      </c>
      <c r="M252" s="48" t="s">
        <v>319</v>
      </c>
      <c r="N252" s="48" t="s">
        <v>320</v>
      </c>
      <c r="O252" s="48" t="s">
        <v>158</v>
      </c>
      <c r="P252" s="48" t="s">
        <v>158</v>
      </c>
      <c r="Q252" s="48" t="s">
        <v>158</v>
      </c>
      <c r="R252" s="48" t="s">
        <v>158</v>
      </c>
      <c r="S252" s="48" t="s">
        <v>158</v>
      </c>
      <c r="T252" s="48" t="s">
        <v>158</v>
      </c>
      <c r="U252" s="60">
        <v>4324.62</v>
      </c>
      <c r="V252" s="60">
        <v>3</v>
      </c>
      <c r="W252" s="60" t="s">
        <v>6</v>
      </c>
      <c r="X252" s="60" t="s">
        <v>1</v>
      </c>
    </row>
    <row r="253" spans="1:24" ht="25.5">
      <c r="A253" s="44">
        <v>2</v>
      </c>
      <c r="B253" s="52" t="s">
        <v>321</v>
      </c>
      <c r="C253" s="44" t="s">
        <v>322</v>
      </c>
      <c r="D253" s="48" t="s">
        <v>6</v>
      </c>
      <c r="E253" s="48" t="s">
        <v>1</v>
      </c>
      <c r="F253" s="48" t="s">
        <v>1</v>
      </c>
      <c r="G253" s="44">
        <v>1991</v>
      </c>
      <c r="H253" s="378">
        <v>131000</v>
      </c>
      <c r="I253" s="284" t="s">
        <v>88</v>
      </c>
      <c r="J253" s="50" t="s">
        <v>669</v>
      </c>
      <c r="K253" s="140" t="s">
        <v>317</v>
      </c>
      <c r="L253" s="48" t="s">
        <v>318</v>
      </c>
      <c r="M253" s="44" t="s">
        <v>208</v>
      </c>
      <c r="N253" s="48" t="s">
        <v>320</v>
      </c>
      <c r="O253" s="48" t="s">
        <v>158</v>
      </c>
      <c r="P253" s="48" t="s">
        <v>158</v>
      </c>
      <c r="Q253" s="48" t="s">
        <v>158</v>
      </c>
      <c r="R253" s="48" t="s">
        <v>158</v>
      </c>
      <c r="S253" s="48" t="s">
        <v>158</v>
      </c>
      <c r="T253" s="48" t="s">
        <v>158</v>
      </c>
      <c r="U253" s="63">
        <v>85.5</v>
      </c>
      <c r="V253" s="63">
        <v>1</v>
      </c>
      <c r="W253" s="63" t="s">
        <v>1</v>
      </c>
      <c r="X253" s="63" t="s">
        <v>1</v>
      </c>
    </row>
    <row r="254" spans="1:24" ht="25.5">
      <c r="A254" s="44">
        <v>3</v>
      </c>
      <c r="B254" s="47" t="s">
        <v>323</v>
      </c>
      <c r="C254" s="44" t="s">
        <v>315</v>
      </c>
      <c r="D254" s="44" t="s">
        <v>6</v>
      </c>
      <c r="E254" s="48" t="s">
        <v>1</v>
      </c>
      <c r="F254" s="48" t="s">
        <v>1</v>
      </c>
      <c r="G254" s="44">
        <v>1994</v>
      </c>
      <c r="H254" s="378">
        <v>2617000</v>
      </c>
      <c r="I254" s="284" t="s">
        <v>88</v>
      </c>
      <c r="J254" s="50" t="s">
        <v>670</v>
      </c>
      <c r="K254" s="140" t="s">
        <v>317</v>
      </c>
      <c r="L254" s="48" t="s">
        <v>318</v>
      </c>
      <c r="M254" s="44" t="s">
        <v>324</v>
      </c>
      <c r="N254" s="48" t="s">
        <v>320</v>
      </c>
      <c r="O254" s="48" t="s">
        <v>158</v>
      </c>
      <c r="P254" s="48" t="s">
        <v>158</v>
      </c>
      <c r="Q254" s="48" t="s">
        <v>158</v>
      </c>
      <c r="R254" s="48" t="s">
        <v>158</v>
      </c>
      <c r="S254" s="48" t="s">
        <v>158</v>
      </c>
      <c r="T254" s="48" t="s">
        <v>158</v>
      </c>
      <c r="U254" s="63">
        <v>946.6</v>
      </c>
      <c r="V254" s="63">
        <v>1</v>
      </c>
      <c r="W254" s="63" t="s">
        <v>1</v>
      </c>
      <c r="X254" s="63" t="s">
        <v>1</v>
      </c>
    </row>
    <row r="255" spans="1:24" ht="38.25">
      <c r="A255" s="44">
        <v>4</v>
      </c>
      <c r="B255" s="47" t="s">
        <v>325</v>
      </c>
      <c r="C255" s="44" t="s">
        <v>326</v>
      </c>
      <c r="D255" s="44" t="s">
        <v>6</v>
      </c>
      <c r="E255" s="48" t="s">
        <v>1</v>
      </c>
      <c r="F255" s="48" t="s">
        <v>1</v>
      </c>
      <c r="G255" s="44">
        <v>1997</v>
      </c>
      <c r="H255" s="378">
        <v>53395.86</v>
      </c>
      <c r="I255" s="284" t="s">
        <v>36</v>
      </c>
      <c r="J255" s="50" t="s">
        <v>671</v>
      </c>
      <c r="K255" s="140" t="s">
        <v>317</v>
      </c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</row>
    <row r="256" spans="1:24" ht="21" customHeight="1">
      <c r="A256" s="44">
        <v>5</v>
      </c>
      <c r="B256" s="47" t="s">
        <v>327</v>
      </c>
      <c r="C256" s="44" t="s">
        <v>328</v>
      </c>
      <c r="D256" s="44" t="s">
        <v>6</v>
      </c>
      <c r="E256" s="48" t="s">
        <v>1</v>
      </c>
      <c r="F256" s="48" t="s">
        <v>1</v>
      </c>
      <c r="G256" s="44"/>
      <c r="H256" s="378">
        <v>349102.14</v>
      </c>
      <c r="I256" s="284" t="s">
        <v>36</v>
      </c>
      <c r="J256" s="50"/>
      <c r="K256" s="140" t="s">
        <v>317</v>
      </c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</row>
    <row r="257" spans="1:24" ht="38.25">
      <c r="A257" s="44">
        <v>6</v>
      </c>
      <c r="B257" s="47" t="s">
        <v>1241</v>
      </c>
      <c r="C257" s="44" t="s">
        <v>329</v>
      </c>
      <c r="D257" s="44" t="s">
        <v>6</v>
      </c>
      <c r="E257" s="48" t="s">
        <v>1</v>
      </c>
      <c r="F257" s="48" t="s">
        <v>1</v>
      </c>
      <c r="G257" s="44"/>
      <c r="H257" s="378">
        <v>25223.85</v>
      </c>
      <c r="I257" s="284" t="s">
        <v>36</v>
      </c>
      <c r="J257" s="50"/>
      <c r="K257" s="140" t="s">
        <v>317</v>
      </c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</row>
    <row r="258" spans="1:24" ht="25.5">
      <c r="A258" s="44">
        <v>7</v>
      </c>
      <c r="B258" s="47" t="s">
        <v>330</v>
      </c>
      <c r="C258" s="44" t="s">
        <v>315</v>
      </c>
      <c r="D258" s="44" t="s">
        <v>6</v>
      </c>
      <c r="E258" s="48" t="s">
        <v>1</v>
      </c>
      <c r="F258" s="48" t="s">
        <v>1</v>
      </c>
      <c r="G258" s="44">
        <v>1997</v>
      </c>
      <c r="H258" s="378">
        <v>189536</v>
      </c>
      <c r="I258" s="284" t="s">
        <v>36</v>
      </c>
      <c r="J258" s="50"/>
      <c r="K258" s="140" t="s">
        <v>317</v>
      </c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</row>
    <row r="259" spans="1:24" ht="12.75">
      <c r="A259" s="44">
        <v>8</v>
      </c>
      <c r="B259" s="47" t="s">
        <v>331</v>
      </c>
      <c r="C259" s="44" t="s">
        <v>332</v>
      </c>
      <c r="D259" s="44" t="s">
        <v>6</v>
      </c>
      <c r="E259" s="48" t="s">
        <v>1</v>
      </c>
      <c r="F259" s="48" t="s">
        <v>1</v>
      </c>
      <c r="G259" s="44">
        <v>1991</v>
      </c>
      <c r="H259" s="378">
        <v>9791</v>
      </c>
      <c r="I259" s="284" t="s">
        <v>36</v>
      </c>
      <c r="J259" s="50"/>
      <c r="K259" s="140" t="s">
        <v>317</v>
      </c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</row>
    <row r="260" spans="1:24" ht="12.75">
      <c r="A260" s="44">
        <v>9</v>
      </c>
      <c r="B260" s="47" t="s">
        <v>333</v>
      </c>
      <c r="C260" s="44" t="s">
        <v>332</v>
      </c>
      <c r="D260" s="44" t="s">
        <v>6</v>
      </c>
      <c r="E260" s="48" t="s">
        <v>1</v>
      </c>
      <c r="F260" s="48" t="s">
        <v>1</v>
      </c>
      <c r="G260" s="44">
        <v>1994</v>
      </c>
      <c r="H260" s="378">
        <v>18560</v>
      </c>
      <c r="I260" s="284" t="s">
        <v>36</v>
      </c>
      <c r="J260" s="50"/>
      <c r="K260" s="140" t="s">
        <v>317</v>
      </c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</row>
    <row r="261" spans="1:24" ht="12.75" customHeight="1">
      <c r="A261" s="384" t="s">
        <v>150</v>
      </c>
      <c r="B261" s="384"/>
      <c r="C261" s="384"/>
      <c r="D261" s="384"/>
      <c r="E261" s="384"/>
      <c r="F261" s="384"/>
      <c r="G261" s="384"/>
      <c r="H261" s="309">
        <f>SUM(H252:H260)</f>
        <v>9953608.85</v>
      </c>
      <c r="I261" s="59"/>
      <c r="J261" s="138"/>
      <c r="K261" s="46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</row>
    <row r="262" spans="1:24" s="34" customFormat="1" ht="12.75" customHeight="1">
      <c r="A262" s="385" t="s">
        <v>334</v>
      </c>
      <c r="B262" s="385"/>
      <c r="C262" s="385"/>
      <c r="D262" s="385"/>
      <c r="E262" s="385"/>
      <c r="F262" s="385"/>
      <c r="G262" s="385"/>
      <c r="H262" s="385"/>
      <c r="I262" s="385"/>
      <c r="J262" s="36"/>
      <c r="K262" s="37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</row>
    <row r="263" spans="1:24" ht="63.75">
      <c r="A263" s="44">
        <v>1</v>
      </c>
      <c r="B263" s="52" t="s">
        <v>1121</v>
      </c>
      <c r="C263" s="48" t="s">
        <v>4</v>
      </c>
      <c r="D263" s="48" t="s">
        <v>6</v>
      </c>
      <c r="E263" s="44" t="s">
        <v>1</v>
      </c>
      <c r="F263" s="44" t="s">
        <v>1</v>
      </c>
      <c r="G263" s="48">
        <v>1974</v>
      </c>
      <c r="H263" s="368">
        <v>6778000</v>
      </c>
      <c r="I263" s="254" t="s">
        <v>88</v>
      </c>
      <c r="J263" s="133" t="s">
        <v>1122</v>
      </c>
      <c r="K263" s="53" t="s">
        <v>335</v>
      </c>
      <c r="L263" s="134" t="s">
        <v>336</v>
      </c>
      <c r="M263" s="134" t="s">
        <v>1124</v>
      </c>
      <c r="N263" s="134" t="s">
        <v>337</v>
      </c>
      <c r="O263" s="134" t="s">
        <v>1128</v>
      </c>
      <c r="P263" s="134" t="s">
        <v>338</v>
      </c>
      <c r="Q263" s="134" t="s">
        <v>1129</v>
      </c>
      <c r="R263" s="134" t="s">
        <v>158</v>
      </c>
      <c r="S263" s="134" t="s">
        <v>158</v>
      </c>
      <c r="T263" s="134" t="s">
        <v>7</v>
      </c>
      <c r="U263" s="135">
        <v>3872</v>
      </c>
      <c r="V263" s="60">
        <v>3</v>
      </c>
      <c r="W263" s="60" t="s">
        <v>339</v>
      </c>
      <c r="X263" s="60" t="s">
        <v>1</v>
      </c>
    </row>
    <row r="264" spans="1:24" ht="51">
      <c r="A264" s="44">
        <v>2</v>
      </c>
      <c r="B264" s="47" t="s">
        <v>1120</v>
      </c>
      <c r="C264" s="47"/>
      <c r="D264" s="44" t="s">
        <v>6</v>
      </c>
      <c r="E264" s="44" t="s">
        <v>1</v>
      </c>
      <c r="F264" s="44" t="s">
        <v>1</v>
      </c>
      <c r="G264" s="44">
        <v>1990</v>
      </c>
      <c r="H264" s="301">
        <v>144000</v>
      </c>
      <c r="I264" s="254" t="s">
        <v>88</v>
      </c>
      <c r="J264" s="133" t="s">
        <v>340</v>
      </c>
      <c r="K264" s="53" t="s">
        <v>335</v>
      </c>
      <c r="L264" s="56" t="s">
        <v>341</v>
      </c>
      <c r="M264" s="56" t="s">
        <v>1125</v>
      </c>
      <c r="N264" s="56" t="s">
        <v>342</v>
      </c>
      <c r="O264" s="56" t="s">
        <v>7</v>
      </c>
      <c r="P264" s="56" t="s">
        <v>7</v>
      </c>
      <c r="Q264" s="134" t="s">
        <v>1129</v>
      </c>
      <c r="R264" s="134" t="s">
        <v>158</v>
      </c>
      <c r="S264" s="56" t="s">
        <v>2</v>
      </c>
      <c r="T264" s="134" t="s">
        <v>7</v>
      </c>
      <c r="U264" s="63">
        <v>93.68</v>
      </c>
      <c r="V264" s="63">
        <v>2</v>
      </c>
      <c r="W264" s="63" t="s">
        <v>1</v>
      </c>
      <c r="X264" s="63" t="s">
        <v>1</v>
      </c>
    </row>
    <row r="265" spans="1:24" ht="12.75">
      <c r="A265" s="44">
        <v>3</v>
      </c>
      <c r="B265" s="47" t="s">
        <v>1119</v>
      </c>
      <c r="C265" s="47"/>
      <c r="D265" s="44" t="s">
        <v>6</v>
      </c>
      <c r="E265" s="44" t="s">
        <v>1</v>
      </c>
      <c r="F265" s="44" t="s">
        <v>1</v>
      </c>
      <c r="G265" s="44">
        <v>1974</v>
      </c>
      <c r="H265" s="301">
        <v>17713.67</v>
      </c>
      <c r="I265" s="254" t="s">
        <v>36</v>
      </c>
      <c r="J265" s="133" t="s">
        <v>340</v>
      </c>
      <c r="K265" s="53" t="s">
        <v>335</v>
      </c>
      <c r="L265" s="56"/>
      <c r="M265" s="56"/>
      <c r="N265" s="56"/>
      <c r="O265" s="56"/>
      <c r="P265" s="56"/>
      <c r="Q265" s="56"/>
      <c r="R265" s="56"/>
      <c r="S265" s="56"/>
      <c r="T265" s="56"/>
      <c r="U265" s="63"/>
      <c r="V265" s="63"/>
      <c r="W265" s="63"/>
      <c r="X265" s="63"/>
    </row>
    <row r="266" spans="1:24" ht="12.75">
      <c r="A266" s="44">
        <v>4</v>
      </c>
      <c r="B266" s="47" t="s">
        <v>1118</v>
      </c>
      <c r="C266" s="47"/>
      <c r="D266" s="44" t="s">
        <v>6</v>
      </c>
      <c r="E266" s="44" t="s">
        <v>1</v>
      </c>
      <c r="F266" s="44" t="s">
        <v>1</v>
      </c>
      <c r="G266" s="44">
        <v>1974</v>
      </c>
      <c r="H266" s="301">
        <v>16676.22</v>
      </c>
      <c r="I266" s="254" t="s">
        <v>36</v>
      </c>
      <c r="J266" s="133" t="s">
        <v>340</v>
      </c>
      <c r="K266" s="53" t="s">
        <v>335</v>
      </c>
      <c r="L266" s="56"/>
      <c r="M266" s="56"/>
      <c r="N266" s="56"/>
      <c r="O266" s="56"/>
      <c r="P266" s="56"/>
      <c r="Q266" s="56"/>
      <c r="R266" s="56"/>
      <c r="S266" s="56"/>
      <c r="T266" s="56"/>
      <c r="U266" s="63"/>
      <c r="V266" s="63"/>
      <c r="W266" s="63"/>
      <c r="X266" s="63"/>
    </row>
    <row r="267" spans="1:24" ht="12.75">
      <c r="A267" s="44">
        <v>5</v>
      </c>
      <c r="B267" s="47" t="s">
        <v>1117</v>
      </c>
      <c r="C267" s="47"/>
      <c r="D267" s="44" t="s">
        <v>6</v>
      </c>
      <c r="E267" s="44" t="s">
        <v>1</v>
      </c>
      <c r="F267" s="44" t="s">
        <v>1</v>
      </c>
      <c r="G267" s="44">
        <v>2011</v>
      </c>
      <c r="H267" s="301">
        <v>31239.06</v>
      </c>
      <c r="I267" s="254" t="s">
        <v>36</v>
      </c>
      <c r="J267" s="136"/>
      <c r="K267" s="53" t="s">
        <v>335</v>
      </c>
      <c r="L267" s="56"/>
      <c r="M267" s="56"/>
      <c r="N267" s="56"/>
      <c r="O267" s="56"/>
      <c r="P267" s="56"/>
      <c r="Q267" s="56"/>
      <c r="R267" s="56"/>
      <c r="S267" s="56"/>
      <c r="T267" s="56"/>
      <c r="U267" s="63"/>
      <c r="V267" s="63"/>
      <c r="W267" s="63"/>
      <c r="X267" s="63"/>
    </row>
    <row r="268" spans="1:24" ht="12.75">
      <c r="A268" s="44">
        <v>6</v>
      </c>
      <c r="B268" s="47" t="s">
        <v>1116</v>
      </c>
      <c r="C268" s="47"/>
      <c r="D268" s="44" t="s">
        <v>6</v>
      </c>
      <c r="E268" s="44" t="s">
        <v>1</v>
      </c>
      <c r="F268" s="44" t="s">
        <v>1</v>
      </c>
      <c r="G268" s="44">
        <v>2011</v>
      </c>
      <c r="H268" s="301">
        <v>38542.17</v>
      </c>
      <c r="I268" s="254" t="s">
        <v>36</v>
      </c>
      <c r="J268" s="136"/>
      <c r="K268" s="53" t="s">
        <v>335</v>
      </c>
      <c r="L268" s="56"/>
      <c r="M268" s="56"/>
      <c r="N268" s="56"/>
      <c r="O268" s="56"/>
      <c r="P268" s="56"/>
      <c r="Q268" s="56"/>
      <c r="R268" s="56"/>
      <c r="S268" s="56"/>
      <c r="T268" s="56"/>
      <c r="U268" s="63"/>
      <c r="V268" s="63"/>
      <c r="W268" s="63"/>
      <c r="X268" s="63"/>
    </row>
    <row r="269" spans="1:24" ht="18.75" customHeight="1">
      <c r="A269" s="44">
        <v>7</v>
      </c>
      <c r="B269" s="47" t="s">
        <v>1115</v>
      </c>
      <c r="C269" s="47"/>
      <c r="D269" s="44" t="s">
        <v>6</v>
      </c>
      <c r="E269" s="44" t="s">
        <v>1</v>
      </c>
      <c r="F269" s="44" t="s">
        <v>1</v>
      </c>
      <c r="G269" s="44">
        <v>2011</v>
      </c>
      <c r="H269" s="301">
        <v>11463.6</v>
      </c>
      <c r="I269" s="254" t="s">
        <v>36</v>
      </c>
      <c r="J269" s="136"/>
      <c r="K269" s="53" t="s">
        <v>335</v>
      </c>
      <c r="L269" s="56"/>
      <c r="M269" s="56"/>
      <c r="N269" s="56"/>
      <c r="O269" s="56"/>
      <c r="P269" s="56"/>
      <c r="Q269" s="56"/>
      <c r="R269" s="56"/>
      <c r="S269" s="56"/>
      <c r="T269" s="56"/>
      <c r="U269" s="63"/>
      <c r="V269" s="63"/>
      <c r="W269" s="63"/>
      <c r="X269" s="63"/>
    </row>
    <row r="270" spans="1:24" ht="12.75">
      <c r="A270" s="44">
        <v>8</v>
      </c>
      <c r="B270" s="47" t="s">
        <v>1114</v>
      </c>
      <c r="C270" s="47"/>
      <c r="D270" s="44" t="s">
        <v>6</v>
      </c>
      <c r="E270" s="44" t="s">
        <v>1</v>
      </c>
      <c r="F270" s="44" t="s">
        <v>1</v>
      </c>
      <c r="G270" s="44">
        <v>2011</v>
      </c>
      <c r="H270" s="301">
        <v>403497.04</v>
      </c>
      <c r="I270" s="254" t="s">
        <v>36</v>
      </c>
      <c r="J270" s="136"/>
      <c r="K270" s="53" t="s">
        <v>335</v>
      </c>
      <c r="L270" s="56"/>
      <c r="M270" s="56"/>
      <c r="N270" s="56"/>
      <c r="O270" s="56"/>
      <c r="P270" s="56"/>
      <c r="Q270" s="56"/>
      <c r="R270" s="56"/>
      <c r="S270" s="56"/>
      <c r="T270" s="56"/>
      <c r="U270" s="63"/>
      <c r="V270" s="63"/>
      <c r="W270" s="63"/>
      <c r="X270" s="63"/>
    </row>
    <row r="271" spans="1:24" ht="12.75">
      <c r="A271" s="44">
        <v>9</v>
      </c>
      <c r="B271" s="47" t="s">
        <v>1113</v>
      </c>
      <c r="C271" s="47"/>
      <c r="D271" s="44" t="s">
        <v>6</v>
      </c>
      <c r="E271" s="44" t="s">
        <v>1</v>
      </c>
      <c r="F271" s="44" t="s">
        <v>1</v>
      </c>
      <c r="G271" s="44">
        <v>2011</v>
      </c>
      <c r="H271" s="301">
        <v>8014.53</v>
      </c>
      <c r="I271" s="254" t="s">
        <v>36</v>
      </c>
      <c r="J271" s="136"/>
      <c r="K271" s="53" t="s">
        <v>335</v>
      </c>
      <c r="L271" s="56"/>
      <c r="M271" s="56"/>
      <c r="N271" s="56"/>
      <c r="O271" s="56"/>
      <c r="P271" s="56"/>
      <c r="Q271" s="56"/>
      <c r="R271" s="56"/>
      <c r="S271" s="56"/>
      <c r="T271" s="56"/>
      <c r="U271" s="63"/>
      <c r="V271" s="63"/>
      <c r="W271" s="63"/>
      <c r="X271" s="63"/>
    </row>
    <row r="272" spans="1:24" ht="99" customHeight="1">
      <c r="A272" s="55">
        <v>10</v>
      </c>
      <c r="B272" s="58" t="s">
        <v>343</v>
      </c>
      <c r="C272" s="48" t="s">
        <v>4</v>
      </c>
      <c r="D272" s="44" t="s">
        <v>6</v>
      </c>
      <c r="E272" s="44" t="s">
        <v>1</v>
      </c>
      <c r="F272" s="44" t="s">
        <v>1</v>
      </c>
      <c r="G272" s="44">
        <v>1972</v>
      </c>
      <c r="H272" s="301">
        <v>1802000</v>
      </c>
      <c r="I272" s="254" t="s">
        <v>88</v>
      </c>
      <c r="J272" s="133" t="s">
        <v>1123</v>
      </c>
      <c r="K272" s="129" t="s">
        <v>344</v>
      </c>
      <c r="L272" s="56" t="s">
        <v>345</v>
      </c>
      <c r="M272" s="56" t="s">
        <v>1126</v>
      </c>
      <c r="N272" s="56" t="s">
        <v>1127</v>
      </c>
      <c r="O272" s="56" t="s">
        <v>158</v>
      </c>
      <c r="P272" s="56" t="s">
        <v>1130</v>
      </c>
      <c r="Q272" s="56" t="s">
        <v>1130</v>
      </c>
      <c r="R272" s="56" t="s">
        <v>1130</v>
      </c>
      <c r="S272" s="56" t="s">
        <v>1130</v>
      </c>
      <c r="T272" s="56" t="s">
        <v>1130</v>
      </c>
      <c r="U272" s="63"/>
      <c r="V272" s="63">
        <v>1</v>
      </c>
      <c r="W272" s="63" t="s">
        <v>6</v>
      </c>
      <c r="X272" s="63" t="s">
        <v>1</v>
      </c>
    </row>
    <row r="273" spans="1:24" ht="24.75" customHeight="1">
      <c r="A273" s="55">
        <v>11</v>
      </c>
      <c r="B273" s="58" t="s">
        <v>1110</v>
      </c>
      <c r="C273" s="137" t="s">
        <v>581</v>
      </c>
      <c r="D273" s="56" t="s">
        <v>6</v>
      </c>
      <c r="E273" s="56" t="s">
        <v>1</v>
      </c>
      <c r="F273" s="56" t="s">
        <v>1</v>
      </c>
      <c r="G273" s="56">
        <v>1972</v>
      </c>
      <c r="H273" s="301">
        <v>76402.42</v>
      </c>
      <c r="I273" s="254" t="s">
        <v>36</v>
      </c>
      <c r="J273" s="136"/>
      <c r="K273" s="58" t="s">
        <v>344</v>
      </c>
      <c r="L273" s="56"/>
      <c r="M273" s="56"/>
      <c r="N273" s="56"/>
      <c r="O273" s="56"/>
      <c r="P273" s="56"/>
      <c r="Q273" s="56"/>
      <c r="R273" s="56"/>
      <c r="S273" s="56"/>
      <c r="T273" s="56"/>
      <c r="U273" s="63"/>
      <c r="V273" s="63"/>
      <c r="W273" s="63"/>
      <c r="X273" s="63"/>
    </row>
    <row r="274" spans="1:24" ht="24.75" customHeight="1">
      <c r="A274" s="55">
        <v>12</v>
      </c>
      <c r="B274" s="58" t="s">
        <v>1111</v>
      </c>
      <c r="C274" s="137" t="s">
        <v>581</v>
      </c>
      <c r="D274" s="56" t="s">
        <v>6</v>
      </c>
      <c r="E274" s="56" t="s">
        <v>1</v>
      </c>
      <c r="F274" s="56" t="s">
        <v>1</v>
      </c>
      <c r="G274" s="56">
        <v>1972</v>
      </c>
      <c r="H274" s="301">
        <v>14988.46</v>
      </c>
      <c r="I274" s="254" t="s">
        <v>36</v>
      </c>
      <c r="J274" s="136"/>
      <c r="K274" s="58" t="s">
        <v>344</v>
      </c>
      <c r="L274" s="56"/>
      <c r="M274" s="56"/>
      <c r="N274" s="56"/>
      <c r="O274" s="56"/>
      <c r="P274" s="56"/>
      <c r="Q274" s="56"/>
      <c r="R274" s="56"/>
      <c r="S274" s="56"/>
      <c r="T274" s="56"/>
      <c r="U274" s="63"/>
      <c r="V274" s="63"/>
      <c r="W274" s="63"/>
      <c r="X274" s="63"/>
    </row>
    <row r="275" spans="1:24" ht="24.75" customHeight="1">
      <c r="A275" s="55">
        <v>13</v>
      </c>
      <c r="B275" s="58" t="s">
        <v>1112</v>
      </c>
      <c r="C275" s="137" t="s">
        <v>581</v>
      </c>
      <c r="D275" s="56" t="s">
        <v>6</v>
      </c>
      <c r="E275" s="56" t="s">
        <v>1</v>
      </c>
      <c r="F275" s="56" t="s">
        <v>1</v>
      </c>
      <c r="G275" s="56">
        <v>1972</v>
      </c>
      <c r="H275" s="301">
        <v>18015.08</v>
      </c>
      <c r="I275" s="254" t="s">
        <v>36</v>
      </c>
      <c r="J275" s="136"/>
      <c r="K275" s="58" t="s">
        <v>344</v>
      </c>
      <c r="L275" s="56"/>
      <c r="M275" s="56"/>
      <c r="N275" s="56"/>
      <c r="O275" s="56"/>
      <c r="P275" s="56"/>
      <c r="Q275" s="56"/>
      <c r="R275" s="56"/>
      <c r="S275" s="56"/>
      <c r="T275" s="56"/>
      <c r="U275" s="63"/>
      <c r="V275" s="63"/>
      <c r="W275" s="63"/>
      <c r="X275" s="63"/>
    </row>
    <row r="276" spans="1:24" ht="15" customHeight="1">
      <c r="A276" s="384" t="s">
        <v>150</v>
      </c>
      <c r="B276" s="386"/>
      <c r="C276" s="384"/>
      <c r="D276" s="384"/>
      <c r="E276" s="384"/>
      <c r="F276" s="384"/>
      <c r="G276" s="384"/>
      <c r="H276" s="309">
        <f>SUM(H263:H275)</f>
        <v>9360552.25</v>
      </c>
      <c r="I276" s="59"/>
      <c r="J276" s="138"/>
      <c r="K276" s="46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</row>
    <row r="277" spans="1:24" s="34" customFormat="1" ht="14.25" customHeight="1">
      <c r="A277" s="385" t="s">
        <v>677</v>
      </c>
      <c r="B277" s="385"/>
      <c r="C277" s="385"/>
      <c r="D277" s="385"/>
      <c r="E277" s="385"/>
      <c r="F277" s="385"/>
      <c r="G277" s="385"/>
      <c r="H277" s="385"/>
      <c r="I277" s="385"/>
      <c r="J277" s="36"/>
      <c r="K277" s="37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</row>
    <row r="278" spans="1:24" ht="38.25">
      <c r="A278" s="44">
        <v>1</v>
      </c>
      <c r="B278" s="52" t="s">
        <v>346</v>
      </c>
      <c r="C278" s="48" t="s">
        <v>4</v>
      </c>
      <c r="D278" s="44" t="s">
        <v>6</v>
      </c>
      <c r="E278" s="48" t="s">
        <v>1</v>
      </c>
      <c r="F278" s="48" t="s">
        <v>1</v>
      </c>
      <c r="G278" s="48">
        <v>1990</v>
      </c>
      <c r="H278" s="364">
        <v>8791000</v>
      </c>
      <c r="I278" s="254" t="s">
        <v>88</v>
      </c>
      <c r="J278" s="50"/>
      <c r="K278" s="53" t="s">
        <v>347</v>
      </c>
      <c r="L278" s="48" t="s">
        <v>348</v>
      </c>
      <c r="M278" s="48" t="s">
        <v>349</v>
      </c>
      <c r="N278" s="48" t="s">
        <v>350</v>
      </c>
      <c r="O278" s="48" t="s">
        <v>158</v>
      </c>
      <c r="P278" s="48" t="s">
        <v>7</v>
      </c>
      <c r="Q278" s="48" t="s">
        <v>351</v>
      </c>
      <c r="R278" s="48" t="s">
        <v>158</v>
      </c>
      <c r="S278" s="131" t="s">
        <v>7</v>
      </c>
      <c r="T278" s="131" t="s">
        <v>158</v>
      </c>
      <c r="U278" s="45"/>
      <c r="V278" s="45"/>
      <c r="W278" s="45"/>
      <c r="X278" s="45"/>
    </row>
    <row r="279" spans="1:24" ht="12.75">
      <c r="A279" s="44">
        <v>2</v>
      </c>
      <c r="B279" s="47" t="s">
        <v>352</v>
      </c>
      <c r="C279" s="129"/>
      <c r="D279" s="44" t="s">
        <v>6</v>
      </c>
      <c r="E279" s="48" t="s">
        <v>1</v>
      </c>
      <c r="F279" s="48" t="s">
        <v>1</v>
      </c>
      <c r="G279" s="44">
        <v>1990</v>
      </c>
      <c r="H279" s="363">
        <v>39662.6</v>
      </c>
      <c r="I279" s="254" t="s">
        <v>36</v>
      </c>
      <c r="J279" s="44"/>
      <c r="K279" s="132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</row>
    <row r="280" spans="1:24" ht="12.75">
      <c r="A280" s="44">
        <v>3</v>
      </c>
      <c r="B280" s="47" t="s">
        <v>353</v>
      </c>
      <c r="C280" s="129"/>
      <c r="D280" s="44" t="s">
        <v>6</v>
      </c>
      <c r="E280" s="48" t="s">
        <v>1</v>
      </c>
      <c r="F280" s="48" t="s">
        <v>1</v>
      </c>
      <c r="G280" s="44">
        <v>1990</v>
      </c>
      <c r="H280" s="363">
        <v>192942.1</v>
      </c>
      <c r="I280" s="254" t="s">
        <v>36</v>
      </c>
      <c r="J280" s="44"/>
      <c r="K280" s="132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</row>
    <row r="281" spans="1:24" ht="12.75">
      <c r="A281" s="44">
        <v>4</v>
      </c>
      <c r="B281" s="47" t="s">
        <v>330</v>
      </c>
      <c r="C281" s="129"/>
      <c r="D281" s="44" t="s">
        <v>6</v>
      </c>
      <c r="E281" s="48" t="s">
        <v>1</v>
      </c>
      <c r="F281" s="48" t="s">
        <v>1</v>
      </c>
      <c r="G281" s="44">
        <v>1990</v>
      </c>
      <c r="H281" s="363">
        <v>687027.97</v>
      </c>
      <c r="I281" s="254" t="s">
        <v>36</v>
      </c>
      <c r="J281" s="44"/>
      <c r="K281" s="132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</row>
    <row r="282" spans="1:24" ht="16.5" customHeight="1">
      <c r="A282" s="384" t="s">
        <v>150</v>
      </c>
      <c r="B282" s="384"/>
      <c r="C282" s="384"/>
      <c r="D282" s="384"/>
      <c r="E282" s="384"/>
      <c r="F282" s="384"/>
      <c r="G282" s="384"/>
      <c r="H282" s="308">
        <f>SUM(H278:H281)</f>
        <v>9710632.67</v>
      </c>
      <c r="I282" s="254"/>
      <c r="J282" s="45"/>
      <c r="K282" s="46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</row>
    <row r="283" spans="1:24" s="34" customFormat="1" ht="13.5" customHeight="1">
      <c r="A283" s="385" t="s">
        <v>354</v>
      </c>
      <c r="B283" s="385"/>
      <c r="C283" s="385"/>
      <c r="D283" s="385"/>
      <c r="E283" s="385"/>
      <c r="F283" s="385"/>
      <c r="G283" s="385"/>
      <c r="H283" s="385"/>
      <c r="I283" s="385"/>
      <c r="J283" s="36"/>
      <c r="K283" s="37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</row>
    <row r="284" spans="1:24" ht="42.75" customHeight="1">
      <c r="A284" s="44">
        <v>1</v>
      </c>
      <c r="B284" s="47" t="s">
        <v>355</v>
      </c>
      <c r="C284" s="129"/>
      <c r="D284" s="44" t="s">
        <v>6</v>
      </c>
      <c r="E284" s="44" t="s">
        <v>1</v>
      </c>
      <c r="F284" s="44" t="s">
        <v>1</v>
      </c>
      <c r="G284" s="44">
        <v>1990</v>
      </c>
      <c r="H284" s="363">
        <v>2508000</v>
      </c>
      <c r="I284" s="254" t="s">
        <v>88</v>
      </c>
      <c r="J284" s="63"/>
      <c r="K284" s="129" t="s">
        <v>356</v>
      </c>
      <c r="L284" s="130" t="s">
        <v>357</v>
      </c>
      <c r="M284" s="130" t="s">
        <v>358</v>
      </c>
      <c r="N284" s="130" t="s">
        <v>359</v>
      </c>
      <c r="O284" s="48" t="s">
        <v>158</v>
      </c>
      <c r="P284" s="48" t="s">
        <v>7</v>
      </c>
      <c r="Q284" s="48" t="s">
        <v>351</v>
      </c>
      <c r="R284" s="48" t="s">
        <v>158</v>
      </c>
      <c r="S284" s="131" t="s">
        <v>7</v>
      </c>
      <c r="T284" s="131" t="s">
        <v>7</v>
      </c>
      <c r="U284" s="45"/>
      <c r="V284" s="45"/>
      <c r="W284" s="45"/>
      <c r="X284" s="45"/>
    </row>
    <row r="285" spans="1:24" ht="18" customHeight="1">
      <c r="A285" s="44">
        <v>2</v>
      </c>
      <c r="B285" s="47" t="s">
        <v>353</v>
      </c>
      <c r="C285" s="47"/>
      <c r="D285" s="44" t="s">
        <v>6</v>
      </c>
      <c r="E285" s="44" t="s">
        <v>1</v>
      </c>
      <c r="F285" s="44"/>
      <c r="G285" s="44">
        <v>1990</v>
      </c>
      <c r="H285" s="363">
        <v>227950.9</v>
      </c>
      <c r="I285" s="254" t="s">
        <v>36</v>
      </c>
      <c r="J285" s="45"/>
      <c r="K285" s="46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</row>
    <row r="286" spans="1:24" ht="18" customHeight="1">
      <c r="A286" s="44">
        <v>3</v>
      </c>
      <c r="B286" s="47" t="s">
        <v>79</v>
      </c>
      <c r="C286" s="47"/>
      <c r="D286" s="44" t="s">
        <v>6</v>
      </c>
      <c r="E286" s="44" t="s">
        <v>1</v>
      </c>
      <c r="F286" s="128"/>
      <c r="G286" s="44"/>
      <c r="H286" s="363">
        <v>14241.69</v>
      </c>
      <c r="I286" s="254" t="s">
        <v>36</v>
      </c>
      <c r="J286" s="45"/>
      <c r="K286" s="46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</row>
    <row r="287" spans="1:24" ht="18" customHeight="1">
      <c r="A287" s="384" t="s">
        <v>150</v>
      </c>
      <c r="B287" s="384"/>
      <c r="C287" s="384"/>
      <c r="D287" s="384"/>
      <c r="E287" s="384"/>
      <c r="F287" s="384"/>
      <c r="G287" s="384"/>
      <c r="H287" s="309">
        <f>SUM(H284:H286)</f>
        <v>2750192.59</v>
      </c>
      <c r="I287" s="59"/>
      <c r="J287" s="45"/>
      <c r="K287" s="46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</row>
    <row r="288" spans="1:24" s="34" customFormat="1" ht="15" customHeight="1">
      <c r="A288" s="385" t="s">
        <v>360</v>
      </c>
      <c r="B288" s="385"/>
      <c r="C288" s="385"/>
      <c r="D288" s="385"/>
      <c r="E288" s="385"/>
      <c r="F288" s="385"/>
      <c r="G288" s="385"/>
      <c r="H288" s="385"/>
      <c r="I288" s="385"/>
      <c r="J288" s="36"/>
      <c r="K288" s="37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289"/>
    </row>
    <row r="289" spans="1:24" ht="82.5" customHeight="1">
      <c r="A289" s="44">
        <v>1</v>
      </c>
      <c r="B289" s="52" t="s">
        <v>343</v>
      </c>
      <c r="C289" s="52"/>
      <c r="D289" s="48" t="s">
        <v>6</v>
      </c>
      <c r="E289" s="48" t="s">
        <v>1</v>
      </c>
      <c r="F289" s="48" t="s">
        <v>1</v>
      </c>
      <c r="G289" s="48">
        <v>1964</v>
      </c>
      <c r="H289" s="380">
        <v>3355000</v>
      </c>
      <c r="I289" s="254" t="s">
        <v>88</v>
      </c>
      <c r="J289" s="50" t="s">
        <v>361</v>
      </c>
      <c r="K289" s="53" t="s">
        <v>362</v>
      </c>
      <c r="L289" s="134" t="s">
        <v>363</v>
      </c>
      <c r="M289" s="134" t="s">
        <v>364</v>
      </c>
      <c r="N289" s="134" t="s">
        <v>365</v>
      </c>
      <c r="O289" s="134" t="s">
        <v>7</v>
      </c>
      <c r="P289" s="134" t="s">
        <v>7</v>
      </c>
      <c r="Q289" s="134" t="s">
        <v>7</v>
      </c>
      <c r="R289" s="134" t="s">
        <v>158</v>
      </c>
      <c r="S289" s="134" t="s">
        <v>7</v>
      </c>
      <c r="T289" s="134" t="s">
        <v>159</v>
      </c>
      <c r="U289" s="60">
        <v>1043</v>
      </c>
      <c r="V289" s="60">
        <v>2</v>
      </c>
      <c r="W289" s="288" t="s">
        <v>6</v>
      </c>
      <c r="X289" s="56" t="s">
        <v>1156</v>
      </c>
    </row>
    <row r="290" spans="1:24" ht="18" customHeight="1">
      <c r="A290" s="44">
        <v>2</v>
      </c>
      <c r="B290" s="47" t="s">
        <v>366</v>
      </c>
      <c r="C290" s="52"/>
      <c r="D290" s="48" t="s">
        <v>6</v>
      </c>
      <c r="E290" s="48"/>
      <c r="F290" s="48" t="s">
        <v>1</v>
      </c>
      <c r="G290" s="44">
        <v>2007</v>
      </c>
      <c r="H290" s="305">
        <v>57275.42</v>
      </c>
      <c r="I290" s="254" t="s">
        <v>36</v>
      </c>
      <c r="J290" s="63" t="s">
        <v>0</v>
      </c>
      <c r="K290" s="53" t="s">
        <v>362</v>
      </c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138"/>
    </row>
    <row r="291" spans="1:24" ht="18" customHeight="1">
      <c r="A291" s="44">
        <v>3</v>
      </c>
      <c r="B291" s="47" t="s">
        <v>367</v>
      </c>
      <c r="C291" s="52"/>
      <c r="D291" s="48" t="s">
        <v>6</v>
      </c>
      <c r="E291" s="48"/>
      <c r="F291" s="48" t="s">
        <v>1</v>
      </c>
      <c r="G291" s="44">
        <v>2007</v>
      </c>
      <c r="H291" s="305">
        <v>27367.59</v>
      </c>
      <c r="I291" s="254" t="s">
        <v>36</v>
      </c>
      <c r="J291" s="63" t="s">
        <v>0</v>
      </c>
      <c r="K291" s="53" t="s">
        <v>362</v>
      </c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1:24" ht="18" customHeight="1">
      <c r="A292" s="44">
        <v>4</v>
      </c>
      <c r="B292" s="47" t="s">
        <v>368</v>
      </c>
      <c r="C292" s="52"/>
      <c r="D292" s="48" t="s">
        <v>6</v>
      </c>
      <c r="E292" s="48"/>
      <c r="F292" s="48" t="s">
        <v>1</v>
      </c>
      <c r="G292" s="44">
        <v>1964</v>
      </c>
      <c r="H292" s="303">
        <v>54151.74</v>
      </c>
      <c r="I292" s="254" t="s">
        <v>36</v>
      </c>
      <c r="J292" s="63" t="s">
        <v>0</v>
      </c>
      <c r="K292" s="53" t="s">
        <v>362</v>
      </c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1:24" ht="18" customHeight="1">
      <c r="A293" s="44">
        <v>5</v>
      </c>
      <c r="B293" s="47" t="s">
        <v>369</v>
      </c>
      <c r="C293" s="52"/>
      <c r="D293" s="48" t="s">
        <v>6</v>
      </c>
      <c r="E293" s="48"/>
      <c r="F293" s="48" t="s">
        <v>1</v>
      </c>
      <c r="G293" s="44">
        <v>2011</v>
      </c>
      <c r="H293" s="363">
        <v>6459.89</v>
      </c>
      <c r="I293" s="254" t="s">
        <v>36</v>
      </c>
      <c r="J293" s="63" t="s">
        <v>0</v>
      </c>
      <c r="K293" s="53" t="s">
        <v>362</v>
      </c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1:24" ht="18" customHeight="1">
      <c r="A294" s="384" t="s">
        <v>150</v>
      </c>
      <c r="B294" s="384"/>
      <c r="C294" s="384"/>
      <c r="D294" s="384"/>
      <c r="E294" s="384"/>
      <c r="F294" s="384"/>
      <c r="G294" s="384"/>
      <c r="H294" s="309">
        <f>SUM(H289:H293)</f>
        <v>3500254.64</v>
      </c>
      <c r="I294" s="59"/>
      <c r="J294" s="45"/>
      <c r="K294" s="46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1:24" ht="18" customHeight="1" thickBot="1">
      <c r="A295" s="5"/>
      <c r="B295" s="6"/>
      <c r="C295" s="5"/>
      <c r="D295" s="7"/>
      <c r="E295" s="7"/>
      <c r="F295" s="8"/>
      <c r="G295" s="9"/>
      <c r="H295" s="10"/>
      <c r="I295" s="11"/>
      <c r="J295" s="12"/>
      <c r="K295" s="13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3:9" ht="15.75" customHeight="1" thickBot="1">
      <c r="C296" s="4"/>
      <c r="D296" s="4"/>
      <c r="E296" s="4"/>
      <c r="F296" s="390" t="s">
        <v>370</v>
      </c>
      <c r="G296" s="391"/>
      <c r="H296" s="127">
        <f>SUM(H136,H139,H146,H210,H233,H241,H250,H261,H276,H287,H282,H294)</f>
        <v>187376695.00339997</v>
      </c>
      <c r="I296" s="33"/>
    </row>
    <row r="300" ht="12.75" customHeight="1"/>
    <row r="304" ht="21.75" customHeight="1"/>
  </sheetData>
  <sheetProtection selectLockedCells="1" selectUnlockedCells="1"/>
  <mergeCells count="42">
    <mergeCell ref="K2:K3"/>
    <mergeCell ref="L2:N2"/>
    <mergeCell ref="A2:A3"/>
    <mergeCell ref="B2:B3"/>
    <mergeCell ref="C2:C3"/>
    <mergeCell ref="D2:D3"/>
    <mergeCell ref="E2:E3"/>
    <mergeCell ref="F2:F3"/>
    <mergeCell ref="O2:T2"/>
    <mergeCell ref="U2:U3"/>
    <mergeCell ref="V2:V3"/>
    <mergeCell ref="W2:W3"/>
    <mergeCell ref="X2:X3"/>
    <mergeCell ref="A4:F4"/>
    <mergeCell ref="G2:G3"/>
    <mergeCell ref="H2:H3"/>
    <mergeCell ref="I2:I3"/>
    <mergeCell ref="J2:J3"/>
    <mergeCell ref="A136:G136"/>
    <mergeCell ref="A137:I137"/>
    <mergeCell ref="A139:G139"/>
    <mergeCell ref="A140:I140"/>
    <mergeCell ref="A146:G146"/>
    <mergeCell ref="A147:I147"/>
    <mergeCell ref="A294:G294"/>
    <mergeCell ref="F296:G296"/>
    <mergeCell ref="A250:G250"/>
    <mergeCell ref="A251:I251"/>
    <mergeCell ref="A261:G261"/>
    <mergeCell ref="A262:I262"/>
    <mergeCell ref="A276:G276"/>
    <mergeCell ref="A277:I277"/>
    <mergeCell ref="A282:G282"/>
    <mergeCell ref="A283:I283"/>
    <mergeCell ref="A287:G287"/>
    <mergeCell ref="A288:I288"/>
    <mergeCell ref="A210:G210"/>
    <mergeCell ref="A211:I211"/>
    <mergeCell ref="A233:G233"/>
    <mergeCell ref="A234:I234"/>
    <mergeCell ref="A241:G241"/>
    <mergeCell ref="A242:I242"/>
  </mergeCells>
  <conditionalFormatting sqref="C11:D11">
    <cfRule type="duplicateValues" priority="1" dxfId="0" stopIfTrue="1">
      <formula>AND(COUNTIF($C$11:$D$11,C11)&gt;1,NOT(ISBLANK(C11)))</formula>
    </cfRule>
  </conditionalFormatting>
  <printOptions/>
  <pageMargins left="0.7875" right="0.7875" top="0.9840277777777777" bottom="0.9840277777777777" header="0.5118055555555555" footer="0.5118055555555555"/>
  <pageSetup horizontalDpi="300" verticalDpi="300" orientation="landscape" paperSize="9" scale="42" r:id="rId1"/>
  <headerFooter alignWithMargins="0">
    <oddFooter>&amp;CStrona &amp;P z &amp;N</oddFooter>
  </headerFooter>
  <rowBreaks count="4" manualBreakCount="4">
    <brk id="42" max="24" man="1"/>
    <brk id="141" max="24" man="1"/>
    <brk id="146" max="24" man="1"/>
    <brk id="250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700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5.57421875" style="114" customWidth="1"/>
    <col min="2" max="2" width="54.140625" style="113" customWidth="1"/>
    <col min="3" max="3" width="15.421875" style="114" customWidth="1"/>
    <col min="4" max="4" width="18.421875" style="15" customWidth="1"/>
    <col min="5" max="5" width="13.421875" style="20" customWidth="1"/>
    <col min="6" max="6" width="16.7109375" style="20" customWidth="1"/>
    <col min="7" max="16384" width="9.140625" style="20" customWidth="1"/>
  </cols>
  <sheetData>
    <row r="1" spans="1:4" ht="12.75">
      <c r="A1" s="419" t="s">
        <v>943</v>
      </c>
      <c r="B1" s="419"/>
      <c r="C1" s="419"/>
      <c r="D1" s="16"/>
    </row>
    <row r="3" spans="1:4" ht="12.75" customHeight="1">
      <c r="A3" s="397" t="s">
        <v>371</v>
      </c>
      <c r="B3" s="397"/>
      <c r="C3" s="397"/>
      <c r="D3" s="397"/>
    </row>
    <row r="4" spans="1:4" ht="25.5">
      <c r="A4" s="17" t="s">
        <v>5</v>
      </c>
      <c r="B4" s="17" t="s">
        <v>372</v>
      </c>
      <c r="C4" s="17" t="s">
        <v>373</v>
      </c>
      <c r="D4" s="18" t="s">
        <v>374</v>
      </c>
    </row>
    <row r="5" spans="1:4" ht="12.75" customHeight="1">
      <c r="A5" s="401" t="s">
        <v>33</v>
      </c>
      <c r="B5" s="401"/>
      <c r="C5" s="401"/>
      <c r="D5" s="401"/>
    </row>
    <row r="6" spans="1:4" s="84" customFormat="1" ht="12.75">
      <c r="A6" s="80">
        <v>1</v>
      </c>
      <c r="B6" s="85" t="s">
        <v>376</v>
      </c>
      <c r="C6" s="86">
        <v>2015</v>
      </c>
      <c r="D6" s="120">
        <v>2435.78</v>
      </c>
    </row>
    <row r="7" spans="1:4" s="84" customFormat="1" ht="12.75">
      <c r="A7" s="80">
        <v>2</v>
      </c>
      <c r="B7" s="85" t="s">
        <v>376</v>
      </c>
      <c r="C7" s="86">
        <v>2015</v>
      </c>
      <c r="D7" s="120">
        <v>2435.77</v>
      </c>
    </row>
    <row r="8" spans="1:4" s="84" customFormat="1" ht="12.75">
      <c r="A8" s="80">
        <v>3</v>
      </c>
      <c r="B8" s="85" t="s">
        <v>376</v>
      </c>
      <c r="C8" s="86">
        <v>2015</v>
      </c>
      <c r="D8" s="120">
        <v>2435.77</v>
      </c>
    </row>
    <row r="9" spans="1:4" s="84" customFormat="1" ht="12.75">
      <c r="A9" s="80">
        <v>4</v>
      </c>
      <c r="B9" s="85" t="s">
        <v>376</v>
      </c>
      <c r="C9" s="86">
        <v>2015</v>
      </c>
      <c r="D9" s="120">
        <v>2435.77</v>
      </c>
    </row>
    <row r="10" spans="1:4" s="84" customFormat="1" ht="12.75">
      <c r="A10" s="80">
        <v>5</v>
      </c>
      <c r="B10" s="85" t="s">
        <v>377</v>
      </c>
      <c r="C10" s="86">
        <v>2015</v>
      </c>
      <c r="D10" s="120">
        <v>3059.99</v>
      </c>
    </row>
    <row r="11" spans="1:4" s="84" customFormat="1" ht="12.75">
      <c r="A11" s="80">
        <v>6</v>
      </c>
      <c r="B11" s="85" t="s">
        <v>378</v>
      </c>
      <c r="C11" s="86">
        <v>2015</v>
      </c>
      <c r="D11" s="120">
        <v>2460.48</v>
      </c>
    </row>
    <row r="12" spans="1:4" s="84" customFormat="1" ht="12.75">
      <c r="A12" s="80">
        <v>7</v>
      </c>
      <c r="B12" s="85" t="s">
        <v>378</v>
      </c>
      <c r="C12" s="86">
        <v>2015</v>
      </c>
      <c r="D12" s="120">
        <v>2460.48</v>
      </c>
    </row>
    <row r="13" spans="1:4" s="84" customFormat="1" ht="12.75">
      <c r="A13" s="80">
        <v>8</v>
      </c>
      <c r="B13" s="85" t="s">
        <v>378</v>
      </c>
      <c r="C13" s="86">
        <v>2015</v>
      </c>
      <c r="D13" s="120">
        <v>2460.48</v>
      </c>
    </row>
    <row r="14" spans="1:4" s="84" customFormat="1" ht="12.75">
      <c r="A14" s="80">
        <v>9</v>
      </c>
      <c r="B14" s="85" t="s">
        <v>378</v>
      </c>
      <c r="C14" s="86">
        <v>2015</v>
      </c>
      <c r="D14" s="120">
        <v>2460.48</v>
      </c>
    </row>
    <row r="15" spans="1:4" s="84" customFormat="1" ht="12.75">
      <c r="A15" s="80">
        <v>10</v>
      </c>
      <c r="B15" s="85" t="s">
        <v>378</v>
      </c>
      <c r="C15" s="86">
        <v>2015</v>
      </c>
      <c r="D15" s="120">
        <v>2460.48</v>
      </c>
    </row>
    <row r="16" spans="1:4" s="84" customFormat="1" ht="12.75">
      <c r="A16" s="80">
        <v>11</v>
      </c>
      <c r="B16" s="85" t="s">
        <v>378</v>
      </c>
      <c r="C16" s="86">
        <v>2015</v>
      </c>
      <c r="D16" s="120">
        <v>2460.48</v>
      </c>
    </row>
    <row r="17" spans="1:4" s="84" customFormat="1" ht="12.75">
      <c r="A17" s="80">
        <v>12</v>
      </c>
      <c r="B17" s="85" t="s">
        <v>378</v>
      </c>
      <c r="C17" s="86">
        <v>2015</v>
      </c>
      <c r="D17" s="120">
        <v>2460.48</v>
      </c>
    </row>
    <row r="18" spans="1:4" s="84" customFormat="1" ht="12.75">
      <c r="A18" s="80">
        <v>13</v>
      </c>
      <c r="B18" s="85" t="s">
        <v>378</v>
      </c>
      <c r="C18" s="86">
        <v>2015</v>
      </c>
      <c r="D18" s="120">
        <v>2460.48</v>
      </c>
    </row>
    <row r="19" spans="1:4" s="84" customFormat="1" ht="12.75">
      <c r="A19" s="80">
        <v>14</v>
      </c>
      <c r="B19" s="85" t="s">
        <v>378</v>
      </c>
      <c r="C19" s="86">
        <v>2015</v>
      </c>
      <c r="D19" s="120">
        <v>3026.39</v>
      </c>
    </row>
    <row r="20" spans="1:4" s="84" customFormat="1" ht="12.75">
      <c r="A20" s="80">
        <v>15</v>
      </c>
      <c r="B20" s="85" t="s">
        <v>378</v>
      </c>
      <c r="C20" s="86">
        <v>2015</v>
      </c>
      <c r="D20" s="120">
        <v>3026.39</v>
      </c>
    </row>
    <row r="21" spans="1:4" s="84" customFormat="1" ht="12.75">
      <c r="A21" s="80">
        <v>16</v>
      </c>
      <c r="B21" s="85" t="s">
        <v>378</v>
      </c>
      <c r="C21" s="86">
        <v>2015</v>
      </c>
      <c r="D21" s="120">
        <v>3026.39</v>
      </c>
    </row>
    <row r="22" spans="1:4" s="84" customFormat="1" ht="12.75">
      <c r="A22" s="80">
        <v>17</v>
      </c>
      <c r="B22" s="85" t="s">
        <v>378</v>
      </c>
      <c r="C22" s="86">
        <v>2015</v>
      </c>
      <c r="D22" s="120">
        <v>3026.39</v>
      </c>
    </row>
    <row r="23" spans="1:4" s="84" customFormat="1" ht="12.75">
      <c r="A23" s="80">
        <v>18</v>
      </c>
      <c r="B23" s="85" t="s">
        <v>378</v>
      </c>
      <c r="C23" s="86">
        <v>2015</v>
      </c>
      <c r="D23" s="120">
        <v>3026.39</v>
      </c>
    </row>
    <row r="24" spans="1:4" s="84" customFormat="1" ht="12.75">
      <c r="A24" s="80">
        <v>19</v>
      </c>
      <c r="B24" s="85" t="s">
        <v>378</v>
      </c>
      <c r="C24" s="86">
        <v>2015</v>
      </c>
      <c r="D24" s="120">
        <v>3026.39</v>
      </c>
    </row>
    <row r="25" spans="1:4" s="84" customFormat="1" ht="12.75">
      <c r="A25" s="80">
        <v>20</v>
      </c>
      <c r="B25" s="85" t="s">
        <v>378</v>
      </c>
      <c r="C25" s="86">
        <v>2015</v>
      </c>
      <c r="D25" s="120">
        <v>3026.39</v>
      </c>
    </row>
    <row r="26" spans="1:4" s="84" customFormat="1" ht="12.75">
      <c r="A26" s="80">
        <v>21</v>
      </c>
      <c r="B26" s="85" t="s">
        <v>378</v>
      </c>
      <c r="C26" s="86">
        <v>2015</v>
      </c>
      <c r="D26" s="120">
        <v>3026.39</v>
      </c>
    </row>
    <row r="27" spans="1:4" s="84" customFormat="1" ht="12.75">
      <c r="A27" s="80">
        <v>22</v>
      </c>
      <c r="B27" s="85" t="s">
        <v>378</v>
      </c>
      <c r="C27" s="86">
        <v>2015</v>
      </c>
      <c r="D27" s="120">
        <v>3026.39</v>
      </c>
    </row>
    <row r="28" spans="1:4" s="84" customFormat="1" ht="12.75">
      <c r="A28" s="80">
        <v>23</v>
      </c>
      <c r="B28" s="85" t="s">
        <v>378</v>
      </c>
      <c r="C28" s="86">
        <v>2015</v>
      </c>
      <c r="D28" s="120">
        <v>3026.39</v>
      </c>
    </row>
    <row r="29" spans="1:4" s="84" customFormat="1" ht="12.75">
      <c r="A29" s="80">
        <v>24</v>
      </c>
      <c r="B29" s="85" t="s">
        <v>378</v>
      </c>
      <c r="C29" s="86">
        <v>2015</v>
      </c>
      <c r="D29" s="120">
        <v>3026.39</v>
      </c>
    </row>
    <row r="30" spans="1:4" s="84" customFormat="1" ht="12.75">
      <c r="A30" s="80">
        <v>25</v>
      </c>
      <c r="B30" s="85" t="s">
        <v>378</v>
      </c>
      <c r="C30" s="86">
        <v>2015</v>
      </c>
      <c r="D30" s="120">
        <v>3026.39</v>
      </c>
    </row>
    <row r="31" spans="1:4" s="84" customFormat="1" ht="12.75">
      <c r="A31" s="80">
        <v>26</v>
      </c>
      <c r="B31" s="85" t="s">
        <v>375</v>
      </c>
      <c r="C31" s="86">
        <v>2015</v>
      </c>
      <c r="D31" s="120">
        <v>9110</v>
      </c>
    </row>
    <row r="32" spans="1:4" s="84" customFormat="1" ht="12.75">
      <c r="A32" s="80">
        <v>27</v>
      </c>
      <c r="B32" s="85" t="s">
        <v>379</v>
      </c>
      <c r="C32" s="86">
        <v>2015</v>
      </c>
      <c r="D32" s="120">
        <v>3259.99</v>
      </c>
    </row>
    <row r="33" spans="1:4" s="84" customFormat="1" ht="12.75">
      <c r="A33" s="80">
        <v>28</v>
      </c>
      <c r="B33" s="85" t="s">
        <v>380</v>
      </c>
      <c r="C33" s="86">
        <v>2016</v>
      </c>
      <c r="D33" s="120">
        <v>2940</v>
      </c>
    </row>
    <row r="34" spans="1:4" s="84" customFormat="1" ht="12.75">
      <c r="A34" s="80">
        <v>29</v>
      </c>
      <c r="B34" s="85" t="s">
        <v>375</v>
      </c>
      <c r="C34" s="86">
        <v>2016</v>
      </c>
      <c r="D34" s="120">
        <v>3490</v>
      </c>
    </row>
    <row r="35" spans="1:4" s="84" customFormat="1" ht="12.75">
      <c r="A35" s="80">
        <v>30</v>
      </c>
      <c r="B35" s="85" t="s">
        <v>375</v>
      </c>
      <c r="C35" s="86">
        <v>2016</v>
      </c>
      <c r="D35" s="120">
        <v>3490</v>
      </c>
    </row>
    <row r="36" spans="1:4" s="84" customFormat="1" ht="12.75">
      <c r="A36" s="80">
        <v>31</v>
      </c>
      <c r="B36" s="85" t="s">
        <v>375</v>
      </c>
      <c r="C36" s="86">
        <v>2016</v>
      </c>
      <c r="D36" s="120">
        <v>3490</v>
      </c>
    </row>
    <row r="37" spans="1:4" s="84" customFormat="1" ht="12.75">
      <c r="A37" s="80">
        <v>32</v>
      </c>
      <c r="B37" s="85" t="s">
        <v>375</v>
      </c>
      <c r="C37" s="86">
        <v>2016</v>
      </c>
      <c r="D37" s="120">
        <v>3490</v>
      </c>
    </row>
    <row r="38" spans="1:4" s="84" customFormat="1" ht="12.75">
      <c r="A38" s="80">
        <v>33</v>
      </c>
      <c r="B38" s="85" t="s">
        <v>375</v>
      </c>
      <c r="C38" s="86">
        <v>2016</v>
      </c>
      <c r="D38" s="120">
        <v>3196.16</v>
      </c>
    </row>
    <row r="39" spans="1:4" s="84" customFormat="1" ht="12.75">
      <c r="A39" s="80">
        <v>34</v>
      </c>
      <c r="B39" s="85" t="s">
        <v>375</v>
      </c>
      <c r="C39" s="86">
        <v>2016</v>
      </c>
      <c r="D39" s="120">
        <v>3196.16</v>
      </c>
    </row>
    <row r="40" spans="1:4" s="84" customFormat="1" ht="12.75">
      <c r="A40" s="80">
        <v>35</v>
      </c>
      <c r="B40" s="85" t="s">
        <v>375</v>
      </c>
      <c r="C40" s="86">
        <v>2016</v>
      </c>
      <c r="D40" s="120">
        <v>3196.15</v>
      </c>
    </row>
    <row r="41" spans="1:4" s="84" customFormat="1" ht="12.75">
      <c r="A41" s="80">
        <v>36</v>
      </c>
      <c r="B41" s="85" t="s">
        <v>375</v>
      </c>
      <c r="C41" s="86">
        <v>2016</v>
      </c>
      <c r="D41" s="120">
        <v>3196.16</v>
      </c>
    </row>
    <row r="42" spans="1:4" s="84" customFormat="1" ht="12.75">
      <c r="A42" s="80">
        <v>37</v>
      </c>
      <c r="B42" s="85" t="s">
        <v>392</v>
      </c>
      <c r="C42" s="86">
        <v>2016</v>
      </c>
      <c r="D42" s="120">
        <v>3470</v>
      </c>
    </row>
    <row r="43" spans="1:4" s="84" customFormat="1" ht="12.75">
      <c r="A43" s="80">
        <v>38</v>
      </c>
      <c r="B43" s="119" t="s">
        <v>375</v>
      </c>
      <c r="C43" s="86">
        <v>2016</v>
      </c>
      <c r="D43" s="120">
        <v>5842.5</v>
      </c>
    </row>
    <row r="44" spans="1:4" s="84" customFormat="1" ht="12.75">
      <c r="A44" s="80">
        <v>39</v>
      </c>
      <c r="B44" s="85" t="s">
        <v>380</v>
      </c>
      <c r="C44" s="86">
        <v>2016</v>
      </c>
      <c r="D44" s="120">
        <v>25098.86</v>
      </c>
    </row>
    <row r="45" spans="1:4" s="84" customFormat="1" ht="12.75">
      <c r="A45" s="80">
        <v>40</v>
      </c>
      <c r="B45" s="85" t="s">
        <v>626</v>
      </c>
      <c r="C45" s="86">
        <v>2017</v>
      </c>
      <c r="D45" s="120">
        <v>2325</v>
      </c>
    </row>
    <row r="46" spans="1:4" s="84" customFormat="1" ht="12.75">
      <c r="A46" s="80">
        <v>41</v>
      </c>
      <c r="B46" s="85" t="s">
        <v>627</v>
      </c>
      <c r="C46" s="86">
        <v>2017</v>
      </c>
      <c r="D46" s="120">
        <v>1949.99</v>
      </c>
    </row>
    <row r="47" spans="1:4" s="84" customFormat="1" ht="12.75">
      <c r="A47" s="80">
        <v>42</v>
      </c>
      <c r="B47" s="85" t="s">
        <v>375</v>
      </c>
      <c r="C47" s="86">
        <v>2017</v>
      </c>
      <c r="D47" s="120">
        <v>3500</v>
      </c>
    </row>
    <row r="48" spans="1:4" s="84" customFormat="1" ht="12.75">
      <c r="A48" s="80">
        <v>43</v>
      </c>
      <c r="B48" s="85" t="s">
        <v>375</v>
      </c>
      <c r="C48" s="86">
        <v>2017</v>
      </c>
      <c r="D48" s="120">
        <v>4031.49</v>
      </c>
    </row>
    <row r="49" spans="1:4" s="84" customFormat="1" ht="12.75">
      <c r="A49" s="80">
        <v>44</v>
      </c>
      <c r="B49" s="85" t="s">
        <v>375</v>
      </c>
      <c r="C49" s="86">
        <v>2017</v>
      </c>
      <c r="D49" s="120">
        <v>3915.01</v>
      </c>
    </row>
    <row r="50" spans="1:4" s="84" customFormat="1" ht="12.75">
      <c r="A50" s="80">
        <v>45</v>
      </c>
      <c r="B50" s="85" t="s">
        <v>375</v>
      </c>
      <c r="C50" s="86">
        <v>2017</v>
      </c>
      <c r="D50" s="120">
        <v>4012.01</v>
      </c>
    </row>
    <row r="51" spans="1:4" s="84" customFormat="1" ht="12.75">
      <c r="A51" s="80">
        <v>46</v>
      </c>
      <c r="B51" s="85" t="s">
        <v>375</v>
      </c>
      <c r="C51" s="86">
        <v>2017</v>
      </c>
      <c r="D51" s="120">
        <v>2365</v>
      </c>
    </row>
    <row r="52" spans="1:4" s="84" customFormat="1" ht="12.75">
      <c r="A52" s="80">
        <v>47</v>
      </c>
      <c r="B52" s="85" t="s">
        <v>375</v>
      </c>
      <c r="C52" s="86">
        <v>2017</v>
      </c>
      <c r="D52" s="120">
        <v>3299.99</v>
      </c>
    </row>
    <row r="53" spans="1:4" s="84" customFormat="1" ht="12.75">
      <c r="A53" s="80">
        <v>48</v>
      </c>
      <c r="B53" s="85" t="s">
        <v>375</v>
      </c>
      <c r="C53" s="86">
        <v>2017</v>
      </c>
      <c r="D53" s="120">
        <v>3400.01</v>
      </c>
    </row>
    <row r="54" spans="1:4" s="84" customFormat="1" ht="12.75">
      <c r="A54" s="80">
        <v>49</v>
      </c>
      <c r="B54" s="85" t="s">
        <v>380</v>
      </c>
      <c r="C54" s="86">
        <v>2017</v>
      </c>
      <c r="D54" s="120">
        <v>12201.6</v>
      </c>
    </row>
    <row r="55" spans="1:4" s="84" customFormat="1" ht="12.75">
      <c r="A55" s="80">
        <v>50</v>
      </c>
      <c r="B55" s="85" t="s">
        <v>704</v>
      </c>
      <c r="C55" s="86">
        <v>2017</v>
      </c>
      <c r="D55" s="120">
        <v>3080.01</v>
      </c>
    </row>
    <row r="56" spans="1:4" s="84" customFormat="1" ht="12.75">
      <c r="A56" s="80">
        <v>51</v>
      </c>
      <c r="B56" s="85" t="s">
        <v>626</v>
      </c>
      <c r="C56" s="86">
        <v>2017</v>
      </c>
      <c r="D56" s="120">
        <v>2484.6</v>
      </c>
    </row>
    <row r="57" spans="1:4" s="84" customFormat="1" ht="12.75">
      <c r="A57" s="80">
        <v>52</v>
      </c>
      <c r="B57" s="85" t="s">
        <v>626</v>
      </c>
      <c r="C57" s="86">
        <v>2017</v>
      </c>
      <c r="D57" s="120">
        <v>2484.6</v>
      </c>
    </row>
    <row r="58" spans="1:4" s="84" customFormat="1" ht="12.75">
      <c r="A58" s="80">
        <v>53</v>
      </c>
      <c r="B58" s="85" t="s">
        <v>626</v>
      </c>
      <c r="C58" s="86">
        <v>2017</v>
      </c>
      <c r="D58" s="120">
        <v>2484.6</v>
      </c>
    </row>
    <row r="59" spans="1:4" s="84" customFormat="1" ht="12.75">
      <c r="A59" s="80">
        <v>54</v>
      </c>
      <c r="B59" s="85" t="s">
        <v>705</v>
      </c>
      <c r="C59" s="86">
        <v>2017</v>
      </c>
      <c r="D59" s="120">
        <v>3445.01</v>
      </c>
    </row>
    <row r="60" spans="1:4" s="84" customFormat="1" ht="12.75">
      <c r="A60" s="80">
        <v>55</v>
      </c>
      <c r="B60" s="85" t="s">
        <v>705</v>
      </c>
      <c r="C60" s="86">
        <v>2017</v>
      </c>
      <c r="D60" s="120">
        <v>3018.13</v>
      </c>
    </row>
    <row r="61" spans="1:4" s="84" customFormat="1" ht="12.75">
      <c r="A61" s="80">
        <v>56</v>
      </c>
      <c r="B61" s="85" t="s">
        <v>706</v>
      </c>
      <c r="C61" s="86">
        <v>2018</v>
      </c>
      <c r="D61" s="120">
        <v>1968</v>
      </c>
    </row>
    <row r="62" spans="1:4" s="84" customFormat="1" ht="12.75">
      <c r="A62" s="80">
        <v>57</v>
      </c>
      <c r="B62" s="85" t="s">
        <v>707</v>
      </c>
      <c r="C62" s="86">
        <v>2018</v>
      </c>
      <c r="D62" s="120">
        <v>719.35</v>
      </c>
    </row>
    <row r="63" spans="1:4" s="84" customFormat="1" ht="12.75">
      <c r="A63" s="80">
        <v>58</v>
      </c>
      <c r="B63" s="85" t="s">
        <v>376</v>
      </c>
      <c r="C63" s="86">
        <v>2018</v>
      </c>
      <c r="D63" s="120">
        <v>2950</v>
      </c>
    </row>
    <row r="64" spans="1:4" s="84" customFormat="1" ht="12.75">
      <c r="A64" s="80">
        <v>59</v>
      </c>
      <c r="B64" s="85" t="s">
        <v>376</v>
      </c>
      <c r="C64" s="86">
        <v>2018</v>
      </c>
      <c r="D64" s="120">
        <v>2500</v>
      </c>
    </row>
    <row r="65" spans="1:4" s="84" customFormat="1" ht="12.75">
      <c r="A65" s="80">
        <v>60</v>
      </c>
      <c r="B65" s="85" t="s">
        <v>376</v>
      </c>
      <c r="C65" s="86">
        <v>2018</v>
      </c>
      <c r="D65" s="120">
        <v>2640</v>
      </c>
    </row>
    <row r="66" spans="1:4" s="84" customFormat="1" ht="12.75">
      <c r="A66" s="80">
        <v>61</v>
      </c>
      <c r="B66" s="85" t="s">
        <v>375</v>
      </c>
      <c r="C66" s="86">
        <v>2018</v>
      </c>
      <c r="D66" s="120">
        <v>3100</v>
      </c>
    </row>
    <row r="67" spans="1:4" s="84" customFormat="1" ht="12.75">
      <c r="A67" s="80">
        <v>62</v>
      </c>
      <c r="B67" s="85" t="s">
        <v>375</v>
      </c>
      <c r="C67" s="86">
        <v>2018</v>
      </c>
      <c r="D67" s="120">
        <v>3429.99</v>
      </c>
    </row>
    <row r="68" spans="1:4" s="84" customFormat="1" ht="12.75">
      <c r="A68" s="80">
        <v>63</v>
      </c>
      <c r="B68" s="85" t="s">
        <v>1169</v>
      </c>
      <c r="C68" s="86">
        <v>2018</v>
      </c>
      <c r="D68" s="120">
        <v>2597</v>
      </c>
    </row>
    <row r="69" spans="1:4" s="84" customFormat="1" ht="12.75">
      <c r="A69" s="80">
        <v>64</v>
      </c>
      <c r="B69" s="85" t="s">
        <v>1169</v>
      </c>
      <c r="C69" s="86">
        <v>2018</v>
      </c>
      <c r="D69" s="120">
        <v>3247.99</v>
      </c>
    </row>
    <row r="70" spans="1:4" s="84" customFormat="1" ht="12.75">
      <c r="A70" s="80">
        <v>65</v>
      </c>
      <c r="B70" s="85" t="s">
        <v>1169</v>
      </c>
      <c r="C70" s="86">
        <v>2018</v>
      </c>
      <c r="D70" s="120">
        <v>3273</v>
      </c>
    </row>
    <row r="71" spans="1:4" s="84" customFormat="1" ht="12.75">
      <c r="A71" s="80">
        <v>66</v>
      </c>
      <c r="B71" s="85" t="s">
        <v>1169</v>
      </c>
      <c r="C71" s="86">
        <v>2018</v>
      </c>
      <c r="D71" s="120">
        <v>3148.54</v>
      </c>
    </row>
    <row r="72" spans="1:4" s="84" customFormat="1" ht="12.75">
      <c r="A72" s="80">
        <v>67</v>
      </c>
      <c r="B72" s="85" t="s">
        <v>1169</v>
      </c>
      <c r="C72" s="86">
        <v>2018</v>
      </c>
      <c r="D72" s="120">
        <v>2670</v>
      </c>
    </row>
    <row r="73" spans="1:4" s="84" customFormat="1" ht="12.75">
      <c r="A73" s="80">
        <v>68</v>
      </c>
      <c r="B73" s="85" t="s">
        <v>1170</v>
      </c>
      <c r="C73" s="86">
        <v>2018</v>
      </c>
      <c r="D73" s="120">
        <v>3250</v>
      </c>
    </row>
    <row r="74" spans="1:4" s="84" customFormat="1" ht="12.75">
      <c r="A74" s="80">
        <v>69</v>
      </c>
      <c r="B74" s="85" t="s">
        <v>1171</v>
      </c>
      <c r="C74" s="86">
        <v>2018</v>
      </c>
      <c r="D74" s="120">
        <v>4661.7</v>
      </c>
    </row>
    <row r="75" spans="1:4" s="84" customFormat="1" ht="12.75">
      <c r="A75" s="80">
        <v>70</v>
      </c>
      <c r="B75" s="85" t="s">
        <v>1172</v>
      </c>
      <c r="C75" s="86">
        <v>2018</v>
      </c>
      <c r="D75" s="120">
        <v>860</v>
      </c>
    </row>
    <row r="76" spans="1:4" s="84" customFormat="1" ht="12.75">
      <c r="A76" s="80">
        <v>71</v>
      </c>
      <c r="B76" s="85" t="s">
        <v>1172</v>
      </c>
      <c r="C76" s="86">
        <v>2018</v>
      </c>
      <c r="D76" s="120">
        <v>860</v>
      </c>
    </row>
    <row r="77" spans="1:4" s="84" customFormat="1" ht="12.75">
      <c r="A77" s="80">
        <v>72</v>
      </c>
      <c r="B77" s="85" t="s">
        <v>1173</v>
      </c>
      <c r="C77" s="86">
        <v>2018</v>
      </c>
      <c r="D77" s="120">
        <v>1020.9</v>
      </c>
    </row>
    <row r="78" spans="1:4" s="84" customFormat="1" ht="12.75">
      <c r="A78" s="80">
        <v>73</v>
      </c>
      <c r="B78" s="85" t="s">
        <v>1173</v>
      </c>
      <c r="C78" s="86">
        <v>2018</v>
      </c>
      <c r="D78" s="120">
        <v>1020.9</v>
      </c>
    </row>
    <row r="79" spans="1:4" s="84" customFormat="1" ht="12.75">
      <c r="A79" s="80">
        <v>74</v>
      </c>
      <c r="B79" s="85" t="s">
        <v>1173</v>
      </c>
      <c r="C79" s="86">
        <v>2018</v>
      </c>
      <c r="D79" s="120">
        <v>1020.9</v>
      </c>
    </row>
    <row r="80" spans="1:4" s="84" customFormat="1" ht="12.75">
      <c r="A80" s="80">
        <v>75</v>
      </c>
      <c r="B80" s="85" t="s">
        <v>1173</v>
      </c>
      <c r="C80" s="86">
        <v>2018</v>
      </c>
      <c r="D80" s="120">
        <v>1020.9</v>
      </c>
    </row>
    <row r="81" spans="1:4" s="84" customFormat="1" ht="12.75">
      <c r="A81" s="80">
        <v>76</v>
      </c>
      <c r="B81" s="85" t="s">
        <v>1173</v>
      </c>
      <c r="C81" s="86">
        <v>2018</v>
      </c>
      <c r="D81" s="120">
        <v>1020.9</v>
      </c>
    </row>
    <row r="82" spans="1:4" s="84" customFormat="1" ht="12.75">
      <c r="A82" s="80">
        <v>77</v>
      </c>
      <c r="B82" s="85" t="s">
        <v>1173</v>
      </c>
      <c r="C82" s="86">
        <v>2018</v>
      </c>
      <c r="D82" s="120">
        <v>1020.9</v>
      </c>
    </row>
    <row r="83" spans="1:4" s="84" customFormat="1" ht="12.75">
      <c r="A83" s="80">
        <v>78</v>
      </c>
      <c r="B83" s="85" t="s">
        <v>1173</v>
      </c>
      <c r="C83" s="86">
        <v>2018</v>
      </c>
      <c r="D83" s="120">
        <v>1020.9</v>
      </c>
    </row>
    <row r="84" spans="1:4" s="84" customFormat="1" ht="12.75">
      <c r="A84" s="80">
        <v>79</v>
      </c>
      <c r="B84" s="85" t="s">
        <v>1173</v>
      </c>
      <c r="C84" s="86">
        <v>2018</v>
      </c>
      <c r="D84" s="120">
        <v>1020.9</v>
      </c>
    </row>
    <row r="85" spans="1:4" s="84" customFormat="1" ht="12.75">
      <c r="A85" s="80">
        <v>80</v>
      </c>
      <c r="B85" s="85" t="s">
        <v>1173</v>
      </c>
      <c r="C85" s="86">
        <v>2018</v>
      </c>
      <c r="D85" s="120">
        <v>1020.9</v>
      </c>
    </row>
    <row r="86" spans="1:4" s="84" customFormat="1" ht="12.75">
      <c r="A86" s="80">
        <v>81</v>
      </c>
      <c r="B86" s="85" t="s">
        <v>1174</v>
      </c>
      <c r="C86" s="86">
        <v>2018</v>
      </c>
      <c r="D86" s="120">
        <v>1210</v>
      </c>
    </row>
    <row r="87" spans="1:4" s="84" customFormat="1" ht="12.75">
      <c r="A87" s="80">
        <v>82</v>
      </c>
      <c r="B87" s="85" t="s">
        <v>1169</v>
      </c>
      <c r="C87" s="86">
        <v>2018</v>
      </c>
      <c r="D87" s="120">
        <v>3705</v>
      </c>
    </row>
    <row r="88" spans="1:4" s="84" customFormat="1" ht="12.75">
      <c r="A88" s="80">
        <v>83</v>
      </c>
      <c r="B88" s="292" t="s">
        <v>1175</v>
      </c>
      <c r="C88" s="86">
        <v>2019</v>
      </c>
      <c r="D88" s="120">
        <v>930</v>
      </c>
    </row>
    <row r="89" spans="1:4" s="84" customFormat="1" ht="12.75">
      <c r="A89" s="80">
        <v>84</v>
      </c>
      <c r="B89" s="292" t="s">
        <v>1176</v>
      </c>
      <c r="C89" s="86">
        <v>2019</v>
      </c>
      <c r="D89" s="120">
        <v>790.13</v>
      </c>
    </row>
    <row r="90" spans="1:4" s="84" customFormat="1" ht="12.75">
      <c r="A90" s="80">
        <v>85</v>
      </c>
      <c r="B90" s="81" t="s">
        <v>381</v>
      </c>
      <c r="C90" s="82">
        <v>2014</v>
      </c>
      <c r="D90" s="83">
        <v>610</v>
      </c>
    </row>
    <row r="91" spans="1:4" s="84" customFormat="1" ht="12.75">
      <c r="A91" s="80">
        <v>86</v>
      </c>
      <c r="B91" s="81" t="s">
        <v>381</v>
      </c>
      <c r="C91" s="82">
        <v>2014</v>
      </c>
      <c r="D91" s="83">
        <v>1408.35</v>
      </c>
    </row>
    <row r="92" spans="1:4" s="84" customFormat="1" ht="12.75">
      <c r="A92" s="80">
        <v>87</v>
      </c>
      <c r="B92" s="81" t="s">
        <v>381</v>
      </c>
      <c r="C92" s="82">
        <v>2015</v>
      </c>
      <c r="D92" s="83">
        <v>1238</v>
      </c>
    </row>
    <row r="93" spans="1:4" s="84" customFormat="1" ht="12.75">
      <c r="A93" s="80">
        <v>88</v>
      </c>
      <c r="B93" s="81" t="s">
        <v>381</v>
      </c>
      <c r="C93" s="82">
        <v>2015</v>
      </c>
      <c r="D93" s="83">
        <v>1550</v>
      </c>
    </row>
    <row r="94" spans="1:4" s="84" customFormat="1" ht="12.75">
      <c r="A94" s="80">
        <v>89</v>
      </c>
      <c r="B94" s="81" t="s">
        <v>381</v>
      </c>
      <c r="C94" s="82">
        <v>2016</v>
      </c>
      <c r="D94" s="83">
        <v>786.02</v>
      </c>
    </row>
    <row r="95" spans="1:4" s="84" customFormat="1" ht="12.75">
      <c r="A95" s="80">
        <v>90</v>
      </c>
      <c r="B95" s="81" t="s">
        <v>381</v>
      </c>
      <c r="C95" s="82">
        <v>2016</v>
      </c>
      <c r="D95" s="83">
        <v>1500</v>
      </c>
    </row>
    <row r="96" spans="1:4" s="84" customFormat="1" ht="12.75">
      <c r="A96" s="80">
        <v>91</v>
      </c>
      <c r="B96" s="81" t="s">
        <v>381</v>
      </c>
      <c r="C96" s="82">
        <v>2017</v>
      </c>
      <c r="D96" s="83">
        <v>400</v>
      </c>
    </row>
    <row r="97" spans="1:4" s="84" customFormat="1" ht="12.75">
      <c r="A97" s="80">
        <v>92</v>
      </c>
      <c r="B97" s="81" t="s">
        <v>381</v>
      </c>
      <c r="C97" s="82">
        <v>2016</v>
      </c>
      <c r="D97" s="83">
        <v>695</v>
      </c>
    </row>
    <row r="98" spans="1:4" s="84" customFormat="1" ht="12.75">
      <c r="A98" s="80">
        <v>93</v>
      </c>
      <c r="B98" s="81" t="s">
        <v>381</v>
      </c>
      <c r="C98" s="82">
        <v>2016</v>
      </c>
      <c r="D98" s="83">
        <v>578.49</v>
      </c>
    </row>
    <row r="99" spans="1:4" s="84" customFormat="1" ht="12.75">
      <c r="A99" s="80">
        <v>94</v>
      </c>
      <c r="B99" s="81" t="s">
        <v>381</v>
      </c>
      <c r="C99" s="82">
        <v>2016</v>
      </c>
      <c r="D99" s="83">
        <v>578.5</v>
      </c>
    </row>
    <row r="100" spans="1:4" s="84" customFormat="1" ht="12.75">
      <c r="A100" s="80">
        <v>95</v>
      </c>
      <c r="B100" s="81" t="s">
        <v>381</v>
      </c>
      <c r="C100" s="82">
        <v>2017</v>
      </c>
      <c r="D100" s="121">
        <v>1107.6</v>
      </c>
    </row>
    <row r="101" spans="1:4" s="84" customFormat="1" ht="12.75">
      <c r="A101" s="80">
        <v>96</v>
      </c>
      <c r="B101" s="81" t="s">
        <v>381</v>
      </c>
      <c r="C101" s="82">
        <v>2017</v>
      </c>
      <c r="D101" s="121">
        <v>900</v>
      </c>
    </row>
    <row r="102" spans="1:4" s="84" customFormat="1" ht="12.75">
      <c r="A102" s="80">
        <v>97</v>
      </c>
      <c r="B102" s="81" t="s">
        <v>381</v>
      </c>
      <c r="C102" s="82">
        <v>2017</v>
      </c>
      <c r="D102" s="121">
        <v>360</v>
      </c>
    </row>
    <row r="103" spans="1:4" s="84" customFormat="1" ht="12.75">
      <c r="A103" s="80">
        <v>98</v>
      </c>
      <c r="B103" s="81" t="s">
        <v>381</v>
      </c>
      <c r="C103" s="82">
        <v>2017</v>
      </c>
      <c r="D103" s="121">
        <v>460</v>
      </c>
    </row>
    <row r="104" spans="1:4" s="84" customFormat="1" ht="12.75">
      <c r="A104" s="80">
        <v>99</v>
      </c>
      <c r="B104" s="81" t="s">
        <v>381</v>
      </c>
      <c r="C104" s="82">
        <v>2017</v>
      </c>
      <c r="D104" s="121">
        <v>568</v>
      </c>
    </row>
    <row r="105" spans="1:4" s="84" customFormat="1" ht="12.75">
      <c r="A105" s="80">
        <v>100</v>
      </c>
      <c r="B105" s="81" t="s">
        <v>381</v>
      </c>
      <c r="C105" s="82">
        <v>2017</v>
      </c>
      <c r="D105" s="121">
        <v>425</v>
      </c>
    </row>
    <row r="106" spans="1:4" s="84" customFormat="1" ht="12.75">
      <c r="A106" s="80">
        <v>101</v>
      </c>
      <c r="B106" s="81" t="s">
        <v>381</v>
      </c>
      <c r="C106" s="82">
        <v>2017</v>
      </c>
      <c r="D106" s="121">
        <v>900</v>
      </c>
    </row>
    <row r="107" spans="1:4" s="84" customFormat="1" ht="12.75">
      <c r="A107" s="80">
        <v>102</v>
      </c>
      <c r="B107" s="85" t="s">
        <v>1177</v>
      </c>
      <c r="C107" s="86">
        <v>2018</v>
      </c>
      <c r="D107" s="87">
        <v>590</v>
      </c>
    </row>
    <row r="108" spans="1:4" s="84" customFormat="1" ht="12.75">
      <c r="A108" s="80">
        <v>103</v>
      </c>
      <c r="B108" s="85" t="s">
        <v>1178</v>
      </c>
      <c r="C108" s="86">
        <v>2018</v>
      </c>
      <c r="D108" s="87">
        <v>475</v>
      </c>
    </row>
    <row r="109" spans="1:4" s="84" customFormat="1" ht="12.75">
      <c r="A109" s="80">
        <v>104</v>
      </c>
      <c r="B109" s="85" t="s">
        <v>381</v>
      </c>
      <c r="C109" s="86">
        <v>2018</v>
      </c>
      <c r="D109" s="87">
        <v>386</v>
      </c>
    </row>
    <row r="110" spans="1:4" s="84" customFormat="1" ht="12.75">
      <c r="A110" s="80">
        <v>105</v>
      </c>
      <c r="B110" s="85" t="s">
        <v>381</v>
      </c>
      <c r="C110" s="86">
        <v>2018</v>
      </c>
      <c r="D110" s="87">
        <v>631.01</v>
      </c>
    </row>
    <row r="111" spans="1:4" s="84" customFormat="1" ht="12.75">
      <c r="A111" s="80">
        <v>106</v>
      </c>
      <c r="B111" s="85" t="s">
        <v>381</v>
      </c>
      <c r="C111" s="86">
        <v>2018</v>
      </c>
      <c r="D111" s="87">
        <v>250</v>
      </c>
    </row>
    <row r="112" spans="1:4" s="84" customFormat="1" ht="12.75">
      <c r="A112" s="80">
        <v>107</v>
      </c>
      <c r="B112" s="85" t="s">
        <v>1179</v>
      </c>
      <c r="C112" s="86">
        <v>2018</v>
      </c>
      <c r="D112" s="87">
        <v>498</v>
      </c>
    </row>
    <row r="113" spans="1:4" s="84" customFormat="1" ht="12.75">
      <c r="A113" s="80">
        <v>108</v>
      </c>
      <c r="B113" s="85" t="s">
        <v>1180</v>
      </c>
      <c r="C113" s="86">
        <v>2018</v>
      </c>
      <c r="D113" s="87">
        <v>481.77</v>
      </c>
    </row>
    <row r="114" spans="1:4" s="84" customFormat="1" ht="12.75">
      <c r="A114" s="80">
        <v>109</v>
      </c>
      <c r="B114" s="85" t="s">
        <v>1181</v>
      </c>
      <c r="C114" s="86">
        <v>2018</v>
      </c>
      <c r="D114" s="87">
        <v>1538</v>
      </c>
    </row>
    <row r="115" spans="1:4" s="84" customFormat="1" ht="12.75">
      <c r="A115" s="80">
        <v>110</v>
      </c>
      <c r="B115" s="85" t="s">
        <v>1182</v>
      </c>
      <c r="C115" s="86">
        <v>2018</v>
      </c>
      <c r="D115" s="87">
        <v>1880</v>
      </c>
    </row>
    <row r="116" spans="1:4" s="84" customFormat="1" ht="12.75">
      <c r="A116" s="80">
        <v>111</v>
      </c>
      <c r="B116" s="85" t="s">
        <v>1183</v>
      </c>
      <c r="C116" s="86">
        <v>2018</v>
      </c>
      <c r="D116" s="87">
        <v>573</v>
      </c>
    </row>
    <row r="117" spans="1:4" s="84" customFormat="1" ht="12.75">
      <c r="A117" s="80">
        <v>112</v>
      </c>
      <c r="B117" s="85" t="s">
        <v>1183</v>
      </c>
      <c r="C117" s="86">
        <v>2018</v>
      </c>
      <c r="D117" s="87">
        <v>573</v>
      </c>
    </row>
    <row r="118" spans="1:4" s="84" customFormat="1" ht="12.75">
      <c r="A118" s="80">
        <v>113</v>
      </c>
      <c r="B118" s="85" t="s">
        <v>1183</v>
      </c>
      <c r="C118" s="86">
        <v>2018</v>
      </c>
      <c r="D118" s="87">
        <v>529</v>
      </c>
    </row>
    <row r="119" spans="1:4" s="84" customFormat="1" ht="12.75">
      <c r="A119" s="80">
        <v>114</v>
      </c>
      <c r="B119" s="85" t="s">
        <v>393</v>
      </c>
      <c r="C119" s="86">
        <v>2018</v>
      </c>
      <c r="D119" s="87">
        <v>610</v>
      </c>
    </row>
    <row r="120" spans="1:4" s="84" customFormat="1" ht="12.75">
      <c r="A120" s="80">
        <v>115</v>
      </c>
      <c r="B120" s="85" t="s">
        <v>1184</v>
      </c>
      <c r="C120" s="86">
        <v>2018</v>
      </c>
      <c r="D120" s="87">
        <v>625</v>
      </c>
    </row>
    <row r="121" spans="1:4" s="84" customFormat="1" ht="12.75">
      <c r="A121" s="80">
        <v>116</v>
      </c>
      <c r="B121" s="64" t="s">
        <v>1185</v>
      </c>
      <c r="C121" s="91">
        <v>2017</v>
      </c>
      <c r="D121" s="66">
        <v>3780</v>
      </c>
    </row>
    <row r="122" spans="1:4" s="84" customFormat="1" ht="12.75">
      <c r="A122" s="80">
        <v>117</v>
      </c>
      <c r="B122" s="64" t="s">
        <v>1185</v>
      </c>
      <c r="C122" s="86">
        <v>2018</v>
      </c>
      <c r="D122" s="66">
        <v>3416</v>
      </c>
    </row>
    <row r="123" spans="1:4" s="84" customFormat="1" ht="12.75">
      <c r="A123" s="80">
        <v>118</v>
      </c>
      <c r="B123" s="64" t="s">
        <v>1186</v>
      </c>
      <c r="C123" s="91">
        <v>2019</v>
      </c>
      <c r="D123" s="66">
        <v>2057</v>
      </c>
    </row>
    <row r="124" spans="1:4" s="84" customFormat="1" ht="12.75">
      <c r="A124" s="80">
        <v>119</v>
      </c>
      <c r="B124" s="64" t="s">
        <v>1186</v>
      </c>
      <c r="C124" s="91">
        <v>2019</v>
      </c>
      <c r="D124" s="66">
        <v>2057</v>
      </c>
    </row>
    <row r="125" spans="1:4" s="84" customFormat="1" ht="12.75">
      <c r="A125" s="80">
        <v>120</v>
      </c>
      <c r="B125" s="64" t="s">
        <v>1187</v>
      </c>
      <c r="C125" s="91">
        <v>2017</v>
      </c>
      <c r="D125" s="66">
        <v>27705.83</v>
      </c>
    </row>
    <row r="126" spans="1:4" s="84" customFormat="1" ht="12.75">
      <c r="A126" s="80">
        <v>121</v>
      </c>
      <c r="B126" s="64" t="s">
        <v>1188</v>
      </c>
      <c r="C126" s="91">
        <v>2017</v>
      </c>
      <c r="D126" s="66">
        <v>17712</v>
      </c>
    </row>
    <row r="127" spans="1:4" s="84" customFormat="1" ht="12.75" customHeight="1">
      <c r="A127" s="396" t="s">
        <v>382</v>
      </c>
      <c r="B127" s="396"/>
      <c r="C127" s="396"/>
      <c r="D127" s="88">
        <f>SUM(D6:D126)</f>
        <v>341398.00000000006</v>
      </c>
    </row>
    <row r="128" spans="1:4" ht="13.5" customHeight="1">
      <c r="A128" s="401" t="s">
        <v>151</v>
      </c>
      <c r="B128" s="401"/>
      <c r="C128" s="401"/>
      <c r="D128" s="401"/>
    </row>
    <row r="129" spans="1:4" s="84" customFormat="1" ht="12.75">
      <c r="A129" s="80">
        <v>1</v>
      </c>
      <c r="B129" s="65" t="s">
        <v>383</v>
      </c>
      <c r="C129" s="67">
        <v>2015</v>
      </c>
      <c r="D129" s="89">
        <v>2700</v>
      </c>
    </row>
    <row r="130" spans="1:4" s="84" customFormat="1" ht="12.75">
      <c r="A130" s="80">
        <v>2</v>
      </c>
      <c r="B130" s="64" t="s">
        <v>538</v>
      </c>
      <c r="C130" s="62">
        <v>2017</v>
      </c>
      <c r="D130" s="66">
        <v>1290</v>
      </c>
    </row>
    <row r="131" spans="1:4" s="84" customFormat="1" ht="12.75">
      <c r="A131" s="80">
        <v>3</v>
      </c>
      <c r="B131" s="64" t="s">
        <v>383</v>
      </c>
      <c r="C131" s="62">
        <v>2017</v>
      </c>
      <c r="D131" s="66">
        <v>3309.99</v>
      </c>
    </row>
    <row r="132" spans="1:4" s="84" customFormat="1" ht="13.5" customHeight="1">
      <c r="A132" s="396" t="s">
        <v>382</v>
      </c>
      <c r="B132" s="396"/>
      <c r="C132" s="396"/>
      <c r="D132" s="90">
        <f>SUM(D129:D131)</f>
        <v>7299.99</v>
      </c>
    </row>
    <row r="133" spans="1:4" s="84" customFormat="1" ht="13.5" customHeight="1">
      <c r="A133" s="401" t="s">
        <v>160</v>
      </c>
      <c r="B133" s="401"/>
      <c r="C133" s="401"/>
      <c r="D133" s="401"/>
    </row>
    <row r="134" spans="1:4" s="84" customFormat="1" ht="13.5" customHeight="1">
      <c r="A134" s="80">
        <v>1</v>
      </c>
      <c r="B134" s="64" t="s">
        <v>384</v>
      </c>
      <c r="C134" s="62">
        <v>2015</v>
      </c>
      <c r="D134" s="66">
        <v>2950</v>
      </c>
    </row>
    <row r="135" spans="1:4" s="84" customFormat="1" ht="13.5" customHeight="1">
      <c r="A135" s="80">
        <v>2</v>
      </c>
      <c r="B135" s="64" t="s">
        <v>385</v>
      </c>
      <c r="C135" s="62">
        <v>2015</v>
      </c>
      <c r="D135" s="66">
        <v>2750</v>
      </c>
    </row>
    <row r="136" spans="1:4" s="84" customFormat="1" ht="13.5" customHeight="1">
      <c r="A136" s="80">
        <v>3</v>
      </c>
      <c r="B136" s="64" t="s">
        <v>386</v>
      </c>
      <c r="C136" s="62">
        <v>2015</v>
      </c>
      <c r="D136" s="66">
        <v>445</v>
      </c>
    </row>
    <row r="137" spans="1:4" s="84" customFormat="1" ht="13.5" customHeight="1">
      <c r="A137" s="80">
        <v>4</v>
      </c>
      <c r="B137" s="68" t="s">
        <v>387</v>
      </c>
      <c r="C137" s="92">
        <v>2015</v>
      </c>
      <c r="D137" s="93">
        <v>3421.5</v>
      </c>
    </row>
    <row r="138" spans="1:4" s="84" customFormat="1" ht="13.5" customHeight="1">
      <c r="A138" s="80">
        <v>5</v>
      </c>
      <c r="B138" s="68" t="s">
        <v>386</v>
      </c>
      <c r="C138" s="92">
        <v>2015</v>
      </c>
      <c r="D138" s="93">
        <v>480</v>
      </c>
    </row>
    <row r="139" spans="1:4" s="84" customFormat="1" ht="13.5" customHeight="1">
      <c r="A139" s="80">
        <v>6</v>
      </c>
      <c r="B139" s="68" t="s">
        <v>388</v>
      </c>
      <c r="C139" s="92">
        <v>2016</v>
      </c>
      <c r="D139" s="93">
        <v>10560</v>
      </c>
    </row>
    <row r="140" spans="1:4" s="84" customFormat="1" ht="13.5" customHeight="1">
      <c r="A140" s="80">
        <v>7</v>
      </c>
      <c r="B140" s="68" t="s">
        <v>389</v>
      </c>
      <c r="C140" s="92">
        <v>2016</v>
      </c>
      <c r="D140" s="93">
        <v>1477.75</v>
      </c>
    </row>
    <row r="141" spans="1:4" s="84" customFormat="1" ht="13.5" customHeight="1">
      <c r="A141" s="80">
        <v>8</v>
      </c>
      <c r="B141" s="68" t="s">
        <v>648</v>
      </c>
      <c r="C141" s="92">
        <v>2017</v>
      </c>
      <c r="D141" s="93">
        <v>59585.77</v>
      </c>
    </row>
    <row r="142" spans="1:4" s="84" customFormat="1" ht="13.5" customHeight="1">
      <c r="A142" s="80">
        <v>9</v>
      </c>
      <c r="B142" s="68" t="s">
        <v>649</v>
      </c>
      <c r="C142" s="92">
        <v>2018</v>
      </c>
      <c r="D142" s="93">
        <v>91008.68</v>
      </c>
    </row>
    <row r="143" spans="1:4" s="84" customFormat="1" ht="13.5" customHeight="1">
      <c r="A143" s="80">
        <v>10</v>
      </c>
      <c r="B143" s="312" t="s">
        <v>1276</v>
      </c>
      <c r="C143" s="168">
        <v>2019</v>
      </c>
      <c r="D143" s="313">
        <v>54680.78</v>
      </c>
    </row>
    <row r="144" spans="1:4" s="84" customFormat="1" ht="13.5" customHeight="1">
      <c r="A144" s="396" t="s">
        <v>382</v>
      </c>
      <c r="B144" s="396"/>
      <c r="C144" s="396"/>
      <c r="D144" s="90">
        <f>SUM(D134:D143)</f>
        <v>227359.47999999998</v>
      </c>
    </row>
    <row r="145" spans="1:4" s="84" customFormat="1" ht="13.5" customHeight="1">
      <c r="A145" s="401" t="s">
        <v>390</v>
      </c>
      <c r="B145" s="401"/>
      <c r="C145" s="401"/>
      <c r="D145" s="401"/>
    </row>
    <row r="146" spans="1:4" s="84" customFormat="1" ht="13.5" customHeight="1">
      <c r="A146" s="80">
        <v>1</v>
      </c>
      <c r="B146" s="64" t="s">
        <v>531</v>
      </c>
      <c r="C146" s="62">
        <v>2017</v>
      </c>
      <c r="D146" s="66">
        <v>330.36</v>
      </c>
    </row>
    <row r="147" spans="1:4" s="84" customFormat="1" ht="13.5" customHeight="1">
      <c r="A147" s="80">
        <v>2</v>
      </c>
      <c r="B147" s="64" t="s">
        <v>532</v>
      </c>
      <c r="C147" s="62">
        <v>2017</v>
      </c>
      <c r="D147" s="66">
        <v>217.1</v>
      </c>
    </row>
    <row r="148" spans="1:4" s="84" customFormat="1" ht="13.5" customHeight="1">
      <c r="A148" s="396" t="s">
        <v>382</v>
      </c>
      <c r="B148" s="396"/>
      <c r="C148" s="396"/>
      <c r="D148" s="18">
        <f>SUM(D146:D147)</f>
        <v>547.46</v>
      </c>
    </row>
    <row r="149" spans="1:4" s="84" customFormat="1" ht="13.5" customHeight="1">
      <c r="A149" s="401" t="s">
        <v>659</v>
      </c>
      <c r="B149" s="401"/>
      <c r="C149" s="401"/>
      <c r="D149" s="401"/>
    </row>
    <row r="150" spans="1:4" s="84" customFormat="1" ht="13.5" customHeight="1">
      <c r="A150" s="80">
        <v>1</v>
      </c>
      <c r="B150" s="65" t="s">
        <v>653</v>
      </c>
      <c r="C150" s="94" t="s">
        <v>528</v>
      </c>
      <c r="D150" s="89">
        <v>1849</v>
      </c>
    </row>
    <row r="151" spans="1:4" s="84" customFormat="1" ht="13.5" customHeight="1">
      <c r="A151" s="396" t="s">
        <v>382</v>
      </c>
      <c r="B151" s="396"/>
      <c r="C151" s="396"/>
      <c r="D151" s="90">
        <f>SUM(D150)</f>
        <v>1849</v>
      </c>
    </row>
    <row r="152" spans="1:4" s="84" customFormat="1" ht="13.5" customHeight="1">
      <c r="A152" s="401" t="s">
        <v>654</v>
      </c>
      <c r="B152" s="401"/>
      <c r="C152" s="401"/>
      <c r="D152" s="401"/>
    </row>
    <row r="153" spans="1:4" s="84" customFormat="1" ht="13.5" customHeight="1">
      <c r="A153" s="80">
        <v>1</v>
      </c>
      <c r="B153" s="65" t="s">
        <v>653</v>
      </c>
      <c r="C153" s="94" t="s">
        <v>528</v>
      </c>
      <c r="D153" s="89">
        <v>1849</v>
      </c>
    </row>
    <row r="154" spans="1:4" s="84" customFormat="1" ht="13.5" customHeight="1">
      <c r="A154" s="396" t="s">
        <v>382</v>
      </c>
      <c r="B154" s="396"/>
      <c r="C154" s="396"/>
      <c r="D154" s="18">
        <f>SUM(D153)</f>
        <v>1849</v>
      </c>
    </row>
    <row r="155" spans="1:4" ht="12.75" customHeight="1">
      <c r="A155" s="401" t="s">
        <v>391</v>
      </c>
      <c r="B155" s="401"/>
      <c r="C155" s="401"/>
      <c r="D155" s="401"/>
    </row>
    <row r="156" spans="1:4" ht="12.75">
      <c r="A156" s="80">
        <v>1</v>
      </c>
      <c r="B156" s="65" t="s">
        <v>375</v>
      </c>
      <c r="C156" s="67">
        <v>2015</v>
      </c>
      <c r="D156" s="89">
        <v>2900</v>
      </c>
    </row>
    <row r="157" spans="1:4" ht="12.75">
      <c r="A157" s="80">
        <v>2</v>
      </c>
      <c r="B157" s="65" t="s">
        <v>375</v>
      </c>
      <c r="C157" s="67">
        <v>2015</v>
      </c>
      <c r="D157" s="89">
        <v>2899.99</v>
      </c>
    </row>
    <row r="158" spans="1:4" ht="12.75">
      <c r="A158" s="80">
        <v>3</v>
      </c>
      <c r="B158" s="64" t="s">
        <v>1039</v>
      </c>
      <c r="C158" s="62">
        <v>2015</v>
      </c>
      <c r="D158" s="66">
        <v>3391.49</v>
      </c>
    </row>
    <row r="159" spans="1:4" ht="12.75">
      <c r="A159" s="80">
        <v>4</v>
      </c>
      <c r="B159" s="64" t="s">
        <v>392</v>
      </c>
      <c r="C159" s="62">
        <v>2016</v>
      </c>
      <c r="D159" s="66">
        <v>3090.01</v>
      </c>
    </row>
    <row r="160" spans="1:4" ht="12.75">
      <c r="A160" s="80">
        <v>5</v>
      </c>
      <c r="B160" s="64" t="s">
        <v>392</v>
      </c>
      <c r="C160" s="62">
        <v>2016</v>
      </c>
      <c r="D160" s="66">
        <v>3090.01</v>
      </c>
    </row>
    <row r="161" spans="1:4" ht="12.75">
      <c r="A161" s="80">
        <v>6</v>
      </c>
      <c r="B161" s="64" t="s">
        <v>392</v>
      </c>
      <c r="C161" s="62">
        <v>2016</v>
      </c>
      <c r="D161" s="66">
        <v>3090.01</v>
      </c>
    </row>
    <row r="162" spans="1:4" ht="12.75">
      <c r="A162" s="80">
        <v>7</v>
      </c>
      <c r="B162" s="64" t="s">
        <v>392</v>
      </c>
      <c r="C162" s="62">
        <v>2016</v>
      </c>
      <c r="D162" s="66">
        <v>3090.01</v>
      </c>
    </row>
    <row r="163" spans="1:4" ht="12.75">
      <c r="A163" s="80">
        <v>8</v>
      </c>
      <c r="B163" s="64" t="s">
        <v>392</v>
      </c>
      <c r="C163" s="62">
        <v>2016</v>
      </c>
      <c r="D163" s="66">
        <v>3090</v>
      </c>
    </row>
    <row r="164" spans="1:4" ht="12.75">
      <c r="A164" s="80">
        <v>9</v>
      </c>
      <c r="B164" s="64" t="s">
        <v>392</v>
      </c>
      <c r="C164" s="62">
        <v>2016</v>
      </c>
      <c r="D164" s="66">
        <v>3090</v>
      </c>
    </row>
    <row r="165" spans="1:4" ht="12.75">
      <c r="A165" s="80">
        <v>10</v>
      </c>
      <c r="B165" s="64" t="s">
        <v>1040</v>
      </c>
      <c r="C165" s="62">
        <v>2015</v>
      </c>
      <c r="D165" s="66">
        <v>350</v>
      </c>
    </row>
    <row r="166" spans="1:4" ht="12.75">
      <c r="A166" s="80">
        <v>11</v>
      </c>
      <c r="B166" s="64" t="s">
        <v>1040</v>
      </c>
      <c r="C166" s="62">
        <v>2015</v>
      </c>
      <c r="D166" s="66">
        <v>320</v>
      </c>
    </row>
    <row r="167" spans="1:4" ht="12.75">
      <c r="A167" s="80">
        <v>12</v>
      </c>
      <c r="B167" s="64" t="s">
        <v>1040</v>
      </c>
      <c r="C167" s="62">
        <v>2015</v>
      </c>
      <c r="D167" s="66">
        <v>320</v>
      </c>
    </row>
    <row r="168" spans="1:4" ht="12.75">
      <c r="A168" s="80">
        <v>13</v>
      </c>
      <c r="B168" s="64" t="s">
        <v>1040</v>
      </c>
      <c r="C168" s="62">
        <v>2015</v>
      </c>
      <c r="D168" s="66">
        <v>320</v>
      </c>
    </row>
    <row r="169" spans="1:4" ht="12.75">
      <c r="A169" s="80">
        <v>14</v>
      </c>
      <c r="B169" s="64" t="s">
        <v>1040</v>
      </c>
      <c r="C169" s="62">
        <v>2015</v>
      </c>
      <c r="D169" s="66">
        <v>320</v>
      </c>
    </row>
    <row r="170" spans="1:4" ht="12.75">
      <c r="A170" s="80">
        <v>15</v>
      </c>
      <c r="B170" s="64" t="s">
        <v>539</v>
      </c>
      <c r="C170" s="62">
        <v>2016</v>
      </c>
      <c r="D170" s="66">
        <v>1980</v>
      </c>
    </row>
    <row r="171" spans="1:4" ht="12.75">
      <c r="A171" s="80">
        <v>16</v>
      </c>
      <c r="B171" s="64" t="s">
        <v>1040</v>
      </c>
      <c r="C171" s="62">
        <v>2016</v>
      </c>
      <c r="D171" s="66">
        <v>460</v>
      </c>
    </row>
    <row r="172" spans="1:4" ht="12.75">
      <c r="A172" s="80">
        <v>17</v>
      </c>
      <c r="B172" s="64" t="s">
        <v>1041</v>
      </c>
      <c r="C172" s="62">
        <v>2017</v>
      </c>
      <c r="D172" s="66">
        <v>340</v>
      </c>
    </row>
    <row r="173" spans="1:4" ht="12.75">
      <c r="A173" s="80">
        <v>18</v>
      </c>
      <c r="B173" s="64" t="s">
        <v>1041</v>
      </c>
      <c r="C173" s="62">
        <v>2017</v>
      </c>
      <c r="D173" s="66">
        <v>340</v>
      </c>
    </row>
    <row r="174" spans="1:4" s="21" customFormat="1" ht="14.25" customHeight="1">
      <c r="A174" s="407" t="s">
        <v>382</v>
      </c>
      <c r="B174" s="407"/>
      <c r="C174" s="407"/>
      <c r="D174" s="319">
        <f>SUM(D156:D173)</f>
        <v>32481.520000000004</v>
      </c>
    </row>
    <row r="175" spans="1:4" ht="12.75" customHeight="1">
      <c r="A175" s="399" t="s">
        <v>246</v>
      </c>
      <c r="B175" s="399"/>
      <c r="C175" s="399"/>
      <c r="D175" s="399"/>
    </row>
    <row r="176" spans="1:4" ht="12.75">
      <c r="A176" s="77">
        <v>1</v>
      </c>
      <c r="B176" s="58" t="s">
        <v>621</v>
      </c>
      <c r="C176" s="56">
        <v>2015</v>
      </c>
      <c r="D176" s="66">
        <v>500</v>
      </c>
    </row>
    <row r="177" spans="1:4" ht="12.75">
      <c r="A177" s="77">
        <v>2</v>
      </c>
      <c r="B177" s="58" t="s">
        <v>395</v>
      </c>
      <c r="C177" s="56">
        <v>2015</v>
      </c>
      <c r="D177" s="66">
        <v>324.39</v>
      </c>
    </row>
    <row r="178" spans="1:4" ht="12.75">
      <c r="A178" s="77">
        <v>3</v>
      </c>
      <c r="B178" s="58" t="s">
        <v>622</v>
      </c>
      <c r="C178" s="56">
        <v>2015</v>
      </c>
      <c r="D178" s="66">
        <v>308.94</v>
      </c>
    </row>
    <row r="179" spans="1:4" ht="12.75">
      <c r="A179" s="77">
        <v>4</v>
      </c>
      <c r="B179" s="58" t="s">
        <v>690</v>
      </c>
      <c r="C179" s="56">
        <v>2018</v>
      </c>
      <c r="D179" s="66">
        <v>450</v>
      </c>
    </row>
    <row r="180" spans="1:4" ht="12.75">
      <c r="A180" s="77">
        <v>5</v>
      </c>
      <c r="B180" s="58" t="s">
        <v>1286</v>
      </c>
      <c r="C180" s="56">
        <v>2019</v>
      </c>
      <c r="D180" s="66">
        <v>2979.69</v>
      </c>
    </row>
    <row r="181" spans="1:4" ht="12.75">
      <c r="A181" s="77">
        <v>6</v>
      </c>
      <c r="B181" s="321" t="s">
        <v>1287</v>
      </c>
      <c r="C181" s="322">
        <v>2019</v>
      </c>
      <c r="D181" s="323">
        <v>275.61</v>
      </c>
    </row>
    <row r="182" spans="1:4" ht="12.75">
      <c r="A182" s="77">
        <v>7</v>
      </c>
      <c r="B182" s="321" t="s">
        <v>1288</v>
      </c>
      <c r="C182" s="322">
        <v>2019</v>
      </c>
      <c r="D182" s="323">
        <v>405.4</v>
      </c>
    </row>
    <row r="183" spans="1:4" ht="12.75">
      <c r="A183" s="77">
        <v>8</v>
      </c>
      <c r="B183" s="321" t="s">
        <v>1289</v>
      </c>
      <c r="C183" s="322">
        <v>2019</v>
      </c>
      <c r="D183" s="323">
        <v>810.8</v>
      </c>
    </row>
    <row r="184" spans="1:4" ht="12.75">
      <c r="A184" s="77">
        <v>9</v>
      </c>
      <c r="B184" s="321" t="s">
        <v>1290</v>
      </c>
      <c r="C184" s="322">
        <v>2019</v>
      </c>
      <c r="D184" s="323">
        <v>389.58</v>
      </c>
    </row>
    <row r="185" spans="1:6" ht="12.75" customHeight="1">
      <c r="A185" s="418" t="s">
        <v>382</v>
      </c>
      <c r="B185" s="418"/>
      <c r="C185" s="418"/>
      <c r="D185" s="320">
        <f>SUM(D176:D184)</f>
        <v>6444.41</v>
      </c>
      <c r="F185" s="21"/>
    </row>
    <row r="186" spans="1:6" ht="12.75" customHeight="1">
      <c r="A186" s="401" t="s">
        <v>285</v>
      </c>
      <c r="B186" s="401"/>
      <c r="C186" s="401"/>
      <c r="D186" s="401"/>
      <c r="F186" s="21"/>
    </row>
    <row r="187" spans="1:6" ht="12.75">
      <c r="A187" s="80">
        <v>1</v>
      </c>
      <c r="B187" s="64" t="s">
        <v>400</v>
      </c>
      <c r="C187" s="62">
        <v>2015</v>
      </c>
      <c r="D187" s="93">
        <v>955</v>
      </c>
      <c r="F187" s="21"/>
    </row>
    <row r="188" spans="1:4" ht="12.75">
      <c r="A188" s="80">
        <v>2</v>
      </c>
      <c r="B188" s="64" t="s">
        <v>396</v>
      </c>
      <c r="C188" s="62">
        <v>2015</v>
      </c>
      <c r="D188" s="70">
        <v>5995</v>
      </c>
    </row>
    <row r="189" spans="1:4" ht="12.75">
      <c r="A189" s="80">
        <v>3</v>
      </c>
      <c r="B189" s="64" t="s">
        <v>397</v>
      </c>
      <c r="C189" s="62">
        <v>2015</v>
      </c>
      <c r="D189" s="66">
        <v>589</v>
      </c>
    </row>
    <row r="190" spans="1:4" ht="12.75">
      <c r="A190" s="80">
        <v>4</v>
      </c>
      <c r="B190" s="64" t="s">
        <v>398</v>
      </c>
      <c r="C190" s="62">
        <v>2015</v>
      </c>
      <c r="D190" s="93">
        <v>36000</v>
      </c>
    </row>
    <row r="191" spans="1:4" ht="12.75">
      <c r="A191" s="80">
        <v>5</v>
      </c>
      <c r="B191" s="64" t="s">
        <v>399</v>
      </c>
      <c r="C191" s="62">
        <v>2015</v>
      </c>
      <c r="D191" s="93">
        <v>549.99</v>
      </c>
    </row>
    <row r="192" spans="1:4" ht="12.75">
      <c r="A192" s="80">
        <v>6</v>
      </c>
      <c r="B192" s="64" t="s">
        <v>436</v>
      </c>
      <c r="C192" s="62">
        <v>2016</v>
      </c>
      <c r="D192" s="66">
        <v>2600</v>
      </c>
    </row>
    <row r="193" spans="1:4" ht="12.75">
      <c r="A193" s="80">
        <v>7</v>
      </c>
      <c r="B193" s="64" t="s">
        <v>394</v>
      </c>
      <c r="C193" s="62">
        <v>2016</v>
      </c>
      <c r="D193" s="66">
        <v>370</v>
      </c>
    </row>
    <row r="194" spans="1:4" ht="12.75">
      <c r="A194" s="80">
        <v>8</v>
      </c>
      <c r="B194" s="64" t="s">
        <v>552</v>
      </c>
      <c r="C194" s="62">
        <v>2017</v>
      </c>
      <c r="D194" s="66">
        <v>3108.89</v>
      </c>
    </row>
    <row r="195" spans="1:4" ht="12.75">
      <c r="A195" s="80">
        <v>9</v>
      </c>
      <c r="B195" s="64" t="s">
        <v>552</v>
      </c>
      <c r="C195" s="62">
        <v>2016</v>
      </c>
      <c r="D195" s="66">
        <v>2949.54</v>
      </c>
    </row>
    <row r="196" spans="1:4" ht="12.75">
      <c r="A196" s="80">
        <v>10</v>
      </c>
      <c r="B196" s="64" t="s">
        <v>553</v>
      </c>
      <c r="C196" s="62">
        <v>2017</v>
      </c>
      <c r="D196" s="66">
        <v>348.09</v>
      </c>
    </row>
    <row r="197" spans="1:4" ht="12.75">
      <c r="A197" s="80">
        <v>11</v>
      </c>
      <c r="B197" s="64" t="s">
        <v>714</v>
      </c>
      <c r="C197" s="62">
        <v>2017</v>
      </c>
      <c r="D197" s="66">
        <v>780</v>
      </c>
    </row>
    <row r="198" spans="1:4" ht="12.75">
      <c r="A198" s="95">
        <v>12</v>
      </c>
      <c r="B198" s="64" t="s">
        <v>714</v>
      </c>
      <c r="C198" s="62">
        <v>2018</v>
      </c>
      <c r="D198" s="66">
        <v>775</v>
      </c>
    </row>
    <row r="199" spans="1:4" ht="12.75">
      <c r="A199" s="95">
        <v>13</v>
      </c>
      <c r="B199" s="64" t="s">
        <v>714</v>
      </c>
      <c r="C199" s="62">
        <v>2018</v>
      </c>
      <c r="D199" s="66">
        <v>775</v>
      </c>
    </row>
    <row r="200" spans="1:4" ht="12.75">
      <c r="A200" s="95">
        <v>14</v>
      </c>
      <c r="B200" s="64" t="s">
        <v>715</v>
      </c>
      <c r="C200" s="62">
        <v>2018</v>
      </c>
      <c r="D200" s="66">
        <v>775</v>
      </c>
    </row>
    <row r="201" spans="1:4" ht="12.75">
      <c r="A201" s="95">
        <v>15</v>
      </c>
      <c r="B201" s="64" t="s">
        <v>715</v>
      </c>
      <c r="C201" s="62">
        <v>2018</v>
      </c>
      <c r="D201" s="66">
        <v>775</v>
      </c>
    </row>
    <row r="202" spans="1:4" ht="12.75">
      <c r="A202" s="95">
        <v>16</v>
      </c>
      <c r="B202" s="64" t="s">
        <v>715</v>
      </c>
      <c r="C202" s="62">
        <v>2018</v>
      </c>
      <c r="D202" s="66">
        <v>775</v>
      </c>
    </row>
    <row r="203" spans="1:4" ht="12.75">
      <c r="A203" s="95">
        <v>17</v>
      </c>
      <c r="B203" s="64" t="s">
        <v>1336</v>
      </c>
      <c r="C203" s="62">
        <v>2018</v>
      </c>
      <c r="D203" s="66">
        <v>7900</v>
      </c>
    </row>
    <row r="204" spans="1:4" ht="12.75">
      <c r="A204" s="95">
        <v>18</v>
      </c>
      <c r="B204" s="64" t="s">
        <v>1336</v>
      </c>
      <c r="C204" s="62">
        <v>2018</v>
      </c>
      <c r="D204" s="66">
        <v>7900</v>
      </c>
    </row>
    <row r="205" spans="1:4" ht="12.75">
      <c r="A205" s="95">
        <v>19</v>
      </c>
      <c r="B205" s="64" t="s">
        <v>1337</v>
      </c>
      <c r="C205" s="62">
        <v>2018</v>
      </c>
      <c r="D205" s="66">
        <v>630</v>
      </c>
    </row>
    <row r="206" spans="1:4" ht="12.75">
      <c r="A206" s="95">
        <v>20</v>
      </c>
      <c r="B206" s="64" t="s">
        <v>1337</v>
      </c>
      <c r="C206" s="62">
        <v>2018</v>
      </c>
      <c r="D206" s="66">
        <v>630</v>
      </c>
    </row>
    <row r="207" spans="1:4" ht="12.75">
      <c r="A207" s="95">
        <v>21</v>
      </c>
      <c r="B207" s="64" t="s">
        <v>1337</v>
      </c>
      <c r="C207" s="62">
        <v>2018</v>
      </c>
      <c r="D207" s="66">
        <v>630</v>
      </c>
    </row>
    <row r="208" spans="1:4" ht="12.75">
      <c r="A208" s="95">
        <v>22</v>
      </c>
      <c r="B208" s="64" t="s">
        <v>1338</v>
      </c>
      <c r="C208" s="62">
        <v>2018</v>
      </c>
      <c r="D208" s="66">
        <v>720</v>
      </c>
    </row>
    <row r="209" spans="1:4" ht="12.75">
      <c r="A209" s="95">
        <v>23</v>
      </c>
      <c r="B209" s="64" t="s">
        <v>1339</v>
      </c>
      <c r="C209" s="62">
        <v>2019</v>
      </c>
      <c r="D209" s="66">
        <v>1550</v>
      </c>
    </row>
    <row r="210" spans="1:4" ht="12.75">
      <c r="A210" s="95">
        <v>24</v>
      </c>
      <c r="B210" s="64" t="s">
        <v>401</v>
      </c>
      <c r="C210" s="62">
        <v>2016</v>
      </c>
      <c r="D210" s="66">
        <v>377</v>
      </c>
    </row>
    <row r="211" spans="1:4" ht="12.75">
      <c r="A211" s="95">
        <v>25</v>
      </c>
      <c r="B211" s="64" t="s">
        <v>402</v>
      </c>
      <c r="C211" s="62">
        <v>2016</v>
      </c>
      <c r="D211" s="66">
        <v>880.59</v>
      </c>
    </row>
    <row r="212" spans="1:4" s="84" customFormat="1" ht="12.75" customHeight="1">
      <c r="A212" s="396" t="s">
        <v>382</v>
      </c>
      <c r="B212" s="396"/>
      <c r="C212" s="396"/>
      <c r="D212" s="90">
        <f>SUM(D187:D211)</f>
        <v>79338.09999999999</v>
      </c>
    </row>
    <row r="213" spans="1:4" s="84" customFormat="1" ht="12.75" customHeight="1">
      <c r="A213" s="401" t="s">
        <v>403</v>
      </c>
      <c r="B213" s="401"/>
      <c r="C213" s="401"/>
      <c r="D213" s="401"/>
    </row>
    <row r="214" spans="1:4" s="84" customFormat="1" ht="12.75">
      <c r="A214" s="80">
        <v>1</v>
      </c>
      <c r="B214" s="64" t="s">
        <v>428</v>
      </c>
      <c r="C214" s="62">
        <v>2015</v>
      </c>
      <c r="D214" s="66">
        <v>5189.99</v>
      </c>
    </row>
    <row r="215" spans="1:4" s="84" customFormat="1" ht="12.75">
      <c r="A215" s="80">
        <v>2</v>
      </c>
      <c r="B215" s="64" t="s">
        <v>428</v>
      </c>
      <c r="C215" s="62">
        <v>2016</v>
      </c>
      <c r="D215" s="66">
        <v>3300</v>
      </c>
    </row>
    <row r="216" spans="1:4" s="84" customFormat="1" ht="12.75">
      <c r="A216" s="80">
        <v>3</v>
      </c>
      <c r="B216" s="64" t="s">
        <v>428</v>
      </c>
      <c r="C216" s="62">
        <v>2016</v>
      </c>
      <c r="D216" s="66">
        <v>3300</v>
      </c>
    </row>
    <row r="217" spans="1:4" s="84" customFormat="1" ht="12.75">
      <c r="A217" s="80">
        <v>4</v>
      </c>
      <c r="B217" s="64" t="s">
        <v>568</v>
      </c>
      <c r="C217" s="62">
        <v>2016</v>
      </c>
      <c r="D217" s="66">
        <v>1690</v>
      </c>
    </row>
    <row r="218" spans="1:4" s="84" customFormat="1" ht="12.75">
      <c r="A218" s="80">
        <v>5</v>
      </c>
      <c r="B218" s="64" t="s">
        <v>666</v>
      </c>
      <c r="C218" s="62">
        <v>2018</v>
      </c>
      <c r="D218" s="66">
        <v>11400</v>
      </c>
    </row>
    <row r="219" spans="1:4" s="84" customFormat="1" ht="12.75">
      <c r="A219" s="80">
        <v>6</v>
      </c>
      <c r="B219" s="64" t="s">
        <v>667</v>
      </c>
      <c r="C219" s="62">
        <v>2018</v>
      </c>
      <c r="D219" s="66">
        <v>1050</v>
      </c>
    </row>
    <row r="220" spans="1:4" s="84" customFormat="1" ht="13.5" customHeight="1">
      <c r="A220" s="396" t="s">
        <v>382</v>
      </c>
      <c r="B220" s="396"/>
      <c r="C220" s="396"/>
      <c r="D220" s="98">
        <f>SUM(D214:D219)</f>
        <v>25929.989999999998</v>
      </c>
    </row>
    <row r="221" spans="1:4" s="84" customFormat="1" ht="12.75" customHeight="1">
      <c r="A221" s="401" t="s">
        <v>313</v>
      </c>
      <c r="B221" s="401"/>
      <c r="C221" s="401"/>
      <c r="D221" s="401"/>
    </row>
    <row r="222" spans="1:4" s="84" customFormat="1" ht="15.75" customHeight="1">
      <c r="A222" s="80">
        <v>1</v>
      </c>
      <c r="B222" s="69" t="s">
        <v>672</v>
      </c>
      <c r="C222" s="62">
        <v>2018</v>
      </c>
      <c r="D222" s="70">
        <v>15800</v>
      </c>
    </row>
    <row r="223" spans="1:4" s="84" customFormat="1" ht="12.75">
      <c r="A223" s="80">
        <v>2</v>
      </c>
      <c r="B223" s="58" t="s">
        <v>574</v>
      </c>
      <c r="C223" s="56">
        <v>2016</v>
      </c>
      <c r="D223" s="70">
        <v>5800</v>
      </c>
    </row>
    <row r="224" spans="1:4" s="84" customFormat="1" ht="12.75" customHeight="1">
      <c r="A224" s="396" t="s">
        <v>382</v>
      </c>
      <c r="B224" s="396"/>
      <c r="C224" s="396"/>
      <c r="D224" s="99">
        <f>SUM(D222:D223)</f>
        <v>21600</v>
      </c>
    </row>
    <row r="225" spans="1:4" s="19" customFormat="1" ht="12.75" customHeight="1">
      <c r="A225" s="401" t="s">
        <v>334</v>
      </c>
      <c r="B225" s="401"/>
      <c r="C225" s="401"/>
      <c r="D225" s="401"/>
    </row>
    <row r="226" spans="1:4" s="84" customFormat="1" ht="12.75" customHeight="1">
      <c r="A226" s="80">
        <v>1</v>
      </c>
      <c r="B226" s="65" t="s">
        <v>428</v>
      </c>
      <c r="C226" s="67">
        <v>2015</v>
      </c>
      <c r="D226" s="89">
        <v>3400</v>
      </c>
    </row>
    <row r="227" spans="1:4" s="84" customFormat="1" ht="12.75" customHeight="1">
      <c r="A227" s="80">
        <v>2</v>
      </c>
      <c r="B227" s="65" t="s">
        <v>436</v>
      </c>
      <c r="C227" s="67">
        <v>2015</v>
      </c>
      <c r="D227" s="89">
        <v>2233.49</v>
      </c>
    </row>
    <row r="228" spans="1:4" s="84" customFormat="1" ht="12.75" customHeight="1">
      <c r="A228" s="80">
        <v>3</v>
      </c>
      <c r="B228" s="64" t="s">
        <v>1131</v>
      </c>
      <c r="C228" s="62">
        <v>2015</v>
      </c>
      <c r="D228" s="66">
        <v>399.9</v>
      </c>
    </row>
    <row r="229" spans="1:4" s="84" customFormat="1" ht="12.75" customHeight="1">
      <c r="A229" s="80">
        <v>4</v>
      </c>
      <c r="B229" s="64" t="s">
        <v>428</v>
      </c>
      <c r="C229" s="62">
        <v>2015</v>
      </c>
      <c r="D229" s="66">
        <v>3499</v>
      </c>
    </row>
    <row r="230" spans="1:4" s="84" customFormat="1" ht="12.75" customHeight="1">
      <c r="A230" s="80">
        <v>5</v>
      </c>
      <c r="B230" s="64" t="s">
        <v>428</v>
      </c>
      <c r="C230" s="62">
        <v>2015</v>
      </c>
      <c r="D230" s="66">
        <v>3501</v>
      </c>
    </row>
    <row r="231" spans="1:4" s="84" customFormat="1" ht="12.75" customHeight="1">
      <c r="A231" s="80">
        <v>6</v>
      </c>
      <c r="B231" s="64" t="s">
        <v>1132</v>
      </c>
      <c r="C231" s="62">
        <v>2015</v>
      </c>
      <c r="D231" s="66">
        <v>2000</v>
      </c>
    </row>
    <row r="232" spans="1:4" s="84" customFormat="1" ht="12.75" customHeight="1">
      <c r="A232" s="80">
        <v>7</v>
      </c>
      <c r="B232" s="64" t="s">
        <v>1131</v>
      </c>
      <c r="C232" s="62">
        <v>2015</v>
      </c>
      <c r="D232" s="66">
        <v>369</v>
      </c>
    </row>
    <row r="233" spans="1:4" s="84" customFormat="1" ht="12.75" customHeight="1">
      <c r="A233" s="80">
        <v>8</v>
      </c>
      <c r="B233" s="64" t="s">
        <v>393</v>
      </c>
      <c r="C233" s="62">
        <v>2015</v>
      </c>
      <c r="D233" s="66">
        <v>499</v>
      </c>
    </row>
    <row r="234" spans="1:4" s="84" customFormat="1" ht="12.75" customHeight="1">
      <c r="A234" s="80">
        <v>9</v>
      </c>
      <c r="B234" s="64" t="s">
        <v>393</v>
      </c>
      <c r="C234" s="62">
        <v>2015</v>
      </c>
      <c r="D234" s="66">
        <v>552</v>
      </c>
    </row>
    <row r="235" spans="1:4" s="84" customFormat="1" ht="12.75" customHeight="1">
      <c r="A235" s="80">
        <v>10</v>
      </c>
      <c r="B235" s="64" t="s">
        <v>428</v>
      </c>
      <c r="C235" s="62">
        <v>2016</v>
      </c>
      <c r="D235" s="66">
        <v>3670</v>
      </c>
    </row>
    <row r="236" spans="1:4" s="84" customFormat="1" ht="12.75" customHeight="1">
      <c r="A236" s="80">
        <v>11</v>
      </c>
      <c r="B236" s="64" t="s">
        <v>393</v>
      </c>
      <c r="C236" s="62">
        <v>2016</v>
      </c>
      <c r="D236" s="66">
        <v>720.01</v>
      </c>
    </row>
    <row r="237" spans="1:4" s="84" customFormat="1" ht="12.75" customHeight="1">
      <c r="A237" s="80">
        <v>12</v>
      </c>
      <c r="B237" s="64" t="s">
        <v>436</v>
      </c>
      <c r="C237" s="62">
        <v>2016</v>
      </c>
      <c r="D237" s="66">
        <v>1999</v>
      </c>
    </row>
    <row r="238" spans="1:4" s="84" customFormat="1" ht="12.75" customHeight="1">
      <c r="A238" s="80">
        <v>13</v>
      </c>
      <c r="B238" s="64" t="s">
        <v>436</v>
      </c>
      <c r="C238" s="62">
        <v>2016</v>
      </c>
      <c r="D238" s="66">
        <v>1730</v>
      </c>
    </row>
    <row r="239" spans="1:4" s="84" customFormat="1" ht="12.75" customHeight="1">
      <c r="A239" s="80">
        <v>14</v>
      </c>
      <c r="B239" s="64" t="s">
        <v>1133</v>
      </c>
      <c r="C239" s="62">
        <v>2017</v>
      </c>
      <c r="D239" s="66">
        <v>300</v>
      </c>
    </row>
    <row r="240" spans="1:4" s="84" customFormat="1" ht="12.75" customHeight="1">
      <c r="A240" s="80">
        <v>15</v>
      </c>
      <c r="B240" s="64" t="s">
        <v>582</v>
      </c>
      <c r="C240" s="62">
        <v>2017</v>
      </c>
      <c r="D240" s="66">
        <v>302.17</v>
      </c>
    </row>
    <row r="241" spans="1:4" s="84" customFormat="1" ht="12.75" customHeight="1">
      <c r="A241" s="80">
        <v>16</v>
      </c>
      <c r="B241" s="64" t="s">
        <v>583</v>
      </c>
      <c r="C241" s="62">
        <v>2017</v>
      </c>
      <c r="D241" s="66">
        <v>2815</v>
      </c>
    </row>
    <row r="242" spans="1:4" s="84" customFormat="1" ht="12.75" customHeight="1">
      <c r="A242" s="80">
        <v>17</v>
      </c>
      <c r="B242" s="64" t="s">
        <v>421</v>
      </c>
      <c r="C242" s="62">
        <v>2017</v>
      </c>
      <c r="D242" s="66">
        <v>1499</v>
      </c>
    </row>
    <row r="243" spans="1:4" s="84" customFormat="1" ht="12.75" customHeight="1">
      <c r="A243" s="80">
        <v>18</v>
      </c>
      <c r="B243" s="64" t="s">
        <v>393</v>
      </c>
      <c r="C243" s="62">
        <v>2017</v>
      </c>
      <c r="D243" s="66">
        <v>595</v>
      </c>
    </row>
    <row r="244" spans="1:4" s="84" customFormat="1" ht="12.75" customHeight="1">
      <c r="A244" s="80">
        <v>19</v>
      </c>
      <c r="B244" s="64" t="s">
        <v>393</v>
      </c>
      <c r="C244" s="62">
        <v>2017</v>
      </c>
      <c r="D244" s="66">
        <v>450</v>
      </c>
    </row>
    <row r="245" spans="1:4" s="84" customFormat="1" ht="12.75" customHeight="1">
      <c r="A245" s="80">
        <v>20</v>
      </c>
      <c r="B245" s="64" t="s">
        <v>1134</v>
      </c>
      <c r="C245" s="62">
        <v>2017</v>
      </c>
      <c r="D245" s="66">
        <v>3998</v>
      </c>
    </row>
    <row r="246" spans="1:4" s="84" customFormat="1" ht="12.75" customHeight="1">
      <c r="A246" s="80">
        <v>21</v>
      </c>
      <c r="B246" s="64" t="s">
        <v>1135</v>
      </c>
      <c r="C246" s="62">
        <v>2017</v>
      </c>
      <c r="D246" s="66">
        <v>2443</v>
      </c>
    </row>
    <row r="247" spans="1:4" s="84" customFormat="1" ht="12.75" customHeight="1">
      <c r="A247" s="80">
        <v>22</v>
      </c>
      <c r="B247" s="64" t="s">
        <v>1136</v>
      </c>
      <c r="C247" s="62">
        <v>2017</v>
      </c>
      <c r="D247" s="66">
        <v>2706</v>
      </c>
    </row>
    <row r="248" spans="1:4" s="84" customFormat="1" ht="12.75" customHeight="1">
      <c r="A248" s="80">
        <v>23</v>
      </c>
      <c r="B248" s="64" t="s">
        <v>1137</v>
      </c>
      <c r="C248" s="62">
        <v>2017</v>
      </c>
      <c r="D248" s="66">
        <v>1999</v>
      </c>
    </row>
    <row r="249" spans="1:4" s="84" customFormat="1" ht="12.75" customHeight="1">
      <c r="A249" s="80">
        <v>24</v>
      </c>
      <c r="B249" s="64" t="s">
        <v>1131</v>
      </c>
      <c r="C249" s="62">
        <v>2018</v>
      </c>
      <c r="D249" s="66">
        <v>395</v>
      </c>
    </row>
    <row r="250" spans="1:4" s="84" customFormat="1" ht="12.75" customHeight="1">
      <c r="A250" s="80">
        <v>25</v>
      </c>
      <c r="B250" s="64" t="s">
        <v>393</v>
      </c>
      <c r="C250" s="62">
        <v>2018</v>
      </c>
      <c r="D250" s="66">
        <v>499</v>
      </c>
    </row>
    <row r="251" spans="1:4" s="84" customFormat="1" ht="12.75" customHeight="1">
      <c r="A251" s="80">
        <v>26</v>
      </c>
      <c r="B251" s="64" t="s">
        <v>1134</v>
      </c>
      <c r="C251" s="62">
        <v>2018</v>
      </c>
      <c r="D251" s="66">
        <v>1494</v>
      </c>
    </row>
    <row r="252" spans="1:4" s="84" customFormat="1" ht="12.75" customHeight="1">
      <c r="A252" s="80">
        <v>27</v>
      </c>
      <c r="B252" s="64" t="s">
        <v>1138</v>
      </c>
      <c r="C252" s="62">
        <v>2018</v>
      </c>
      <c r="D252" s="66">
        <v>7900</v>
      </c>
    </row>
    <row r="253" spans="1:4" s="84" customFormat="1" ht="12.75" customHeight="1">
      <c r="A253" s="80">
        <v>28</v>
      </c>
      <c r="B253" s="64" t="s">
        <v>1138</v>
      </c>
      <c r="C253" s="62">
        <v>2018</v>
      </c>
      <c r="D253" s="66">
        <v>7900</v>
      </c>
    </row>
    <row r="254" spans="1:4" s="84" customFormat="1" ht="12.75" customHeight="1">
      <c r="A254" s="80">
        <v>29</v>
      </c>
      <c r="B254" s="64" t="s">
        <v>675</v>
      </c>
      <c r="C254" s="62">
        <v>2018</v>
      </c>
      <c r="D254" s="66">
        <v>419</v>
      </c>
    </row>
    <row r="255" spans="1:4" s="84" customFormat="1" ht="12.75" customHeight="1">
      <c r="A255" s="80">
        <v>30</v>
      </c>
      <c r="B255" s="64" t="s">
        <v>1139</v>
      </c>
      <c r="C255" s="62">
        <v>2018</v>
      </c>
      <c r="D255" s="66">
        <v>1898.02</v>
      </c>
    </row>
    <row r="256" spans="1:4" s="84" customFormat="1" ht="12.75" customHeight="1">
      <c r="A256" s="80">
        <v>31</v>
      </c>
      <c r="B256" s="64" t="s">
        <v>1140</v>
      </c>
      <c r="C256" s="62">
        <v>2019</v>
      </c>
      <c r="D256" s="66">
        <v>2600</v>
      </c>
    </row>
    <row r="257" spans="1:4" s="84" customFormat="1" ht="12.75" customHeight="1">
      <c r="A257" s="80">
        <v>32</v>
      </c>
      <c r="B257" s="64" t="s">
        <v>393</v>
      </c>
      <c r="C257" s="62">
        <v>2019</v>
      </c>
      <c r="D257" s="66">
        <v>650</v>
      </c>
    </row>
    <row r="258" spans="1:4" s="84" customFormat="1" ht="12.75" customHeight="1">
      <c r="A258" s="402" t="s">
        <v>382</v>
      </c>
      <c r="B258" s="402"/>
      <c r="C258" s="402"/>
      <c r="D258" s="99">
        <f>SUM(D226:D257)</f>
        <v>65434.58999999999</v>
      </c>
    </row>
    <row r="259" spans="1:4" s="84" customFormat="1" ht="13.5" customHeight="1">
      <c r="A259" s="401" t="s">
        <v>677</v>
      </c>
      <c r="B259" s="401"/>
      <c r="C259" s="401"/>
      <c r="D259" s="401"/>
    </row>
    <row r="260" spans="1:4" s="84" customFormat="1" ht="28.5" customHeight="1">
      <c r="A260" s="80">
        <v>1</v>
      </c>
      <c r="B260" s="58" t="s">
        <v>408</v>
      </c>
      <c r="C260" s="56">
        <v>2015</v>
      </c>
      <c r="D260" s="100">
        <v>4571.56</v>
      </c>
    </row>
    <row r="261" spans="1:4" s="84" customFormat="1" ht="12.75" customHeight="1">
      <c r="A261" s="80">
        <v>2</v>
      </c>
      <c r="B261" s="58" t="s">
        <v>409</v>
      </c>
      <c r="C261" s="56">
        <v>2015</v>
      </c>
      <c r="D261" s="100">
        <v>1379.99</v>
      </c>
    </row>
    <row r="262" spans="1:4" s="84" customFormat="1" ht="15" customHeight="1">
      <c r="A262" s="396" t="s">
        <v>382</v>
      </c>
      <c r="B262" s="396"/>
      <c r="C262" s="396"/>
      <c r="D262" s="18">
        <f>SUM(D260:D261)</f>
        <v>5951.55</v>
      </c>
    </row>
    <row r="263" spans="1:4" ht="12.75" customHeight="1">
      <c r="A263" s="414" t="s">
        <v>456</v>
      </c>
      <c r="B263" s="414"/>
      <c r="C263" s="414"/>
      <c r="D263" s="414"/>
    </row>
    <row r="264" spans="1:4" ht="12.75">
      <c r="A264" s="77">
        <v>1</v>
      </c>
      <c r="B264" s="69" t="s">
        <v>617</v>
      </c>
      <c r="C264" s="62">
        <v>2017</v>
      </c>
      <c r="D264" s="70">
        <v>775.3</v>
      </c>
    </row>
    <row r="265" spans="1:4" ht="12.75">
      <c r="A265" s="77">
        <v>2</v>
      </c>
      <c r="B265" s="69" t="s">
        <v>617</v>
      </c>
      <c r="C265" s="62">
        <v>2017</v>
      </c>
      <c r="D265" s="70">
        <v>775.3</v>
      </c>
    </row>
    <row r="266" spans="1:4" ht="12.75">
      <c r="A266" s="77">
        <v>3</v>
      </c>
      <c r="B266" s="64" t="s">
        <v>618</v>
      </c>
      <c r="C266" s="62">
        <v>2015</v>
      </c>
      <c r="D266" s="66">
        <v>2805.35</v>
      </c>
    </row>
    <row r="267" spans="1:4" ht="12.75">
      <c r="A267" s="77">
        <v>4</v>
      </c>
      <c r="B267" s="64" t="s">
        <v>412</v>
      </c>
      <c r="C267" s="62">
        <v>2015</v>
      </c>
      <c r="D267" s="66">
        <v>276.21</v>
      </c>
    </row>
    <row r="268" spans="1:4" ht="12.75">
      <c r="A268" s="77">
        <v>5</v>
      </c>
      <c r="B268" s="64" t="s">
        <v>413</v>
      </c>
      <c r="C268" s="62">
        <v>2015</v>
      </c>
      <c r="D268" s="66">
        <v>2805.35</v>
      </c>
    </row>
    <row r="269" spans="1:4" ht="12.75">
      <c r="A269" s="77">
        <v>6</v>
      </c>
      <c r="B269" s="64" t="s">
        <v>411</v>
      </c>
      <c r="C269" s="62">
        <v>2015</v>
      </c>
      <c r="D269" s="66">
        <v>2805.34</v>
      </c>
    </row>
    <row r="270" spans="1:4" ht="12.75">
      <c r="A270" s="77">
        <v>7</v>
      </c>
      <c r="B270" s="64" t="s">
        <v>414</v>
      </c>
      <c r="C270" s="62">
        <v>2015</v>
      </c>
      <c r="D270" s="66">
        <v>208.86</v>
      </c>
    </row>
    <row r="271" spans="1:4" ht="12.75">
      <c r="A271" s="77">
        <v>8</v>
      </c>
      <c r="B271" s="64" t="s">
        <v>415</v>
      </c>
      <c r="C271" s="62">
        <v>2015</v>
      </c>
      <c r="D271" s="66">
        <v>660.01</v>
      </c>
    </row>
    <row r="272" spans="1:4" ht="12.75">
      <c r="A272" s="77">
        <v>9</v>
      </c>
      <c r="B272" s="64" t="s">
        <v>416</v>
      </c>
      <c r="C272" s="62">
        <v>2015</v>
      </c>
      <c r="D272" s="66">
        <v>2034.65</v>
      </c>
    </row>
    <row r="273" spans="1:4" ht="12.75">
      <c r="A273" s="77">
        <v>10</v>
      </c>
      <c r="B273" s="64" t="s">
        <v>417</v>
      </c>
      <c r="C273" s="62">
        <v>2015</v>
      </c>
      <c r="D273" s="66">
        <v>251.76</v>
      </c>
    </row>
    <row r="274" spans="1:4" ht="12.75">
      <c r="A274" s="77">
        <v>11</v>
      </c>
      <c r="B274" s="64" t="s">
        <v>418</v>
      </c>
      <c r="C274" s="62">
        <v>2015</v>
      </c>
      <c r="D274" s="66">
        <v>2034.65</v>
      </c>
    </row>
    <row r="275" spans="1:4" ht="12.75">
      <c r="A275" s="77">
        <v>12</v>
      </c>
      <c r="B275" s="64" t="s">
        <v>419</v>
      </c>
      <c r="C275" s="62">
        <v>2015</v>
      </c>
      <c r="D275" s="66">
        <v>251.76</v>
      </c>
    </row>
    <row r="276" spans="1:4" ht="12.75">
      <c r="A276" s="77">
        <v>13</v>
      </c>
      <c r="B276" s="58" t="s">
        <v>687</v>
      </c>
      <c r="C276" s="62">
        <v>2018</v>
      </c>
      <c r="D276" s="66">
        <v>699.51</v>
      </c>
    </row>
    <row r="277" spans="1:4" ht="12.75">
      <c r="A277" s="77">
        <v>14</v>
      </c>
      <c r="B277" s="58" t="s">
        <v>688</v>
      </c>
      <c r="C277" s="62">
        <v>2018</v>
      </c>
      <c r="D277" s="66">
        <v>1722</v>
      </c>
    </row>
    <row r="278" spans="1:4" ht="12.75">
      <c r="A278" s="77">
        <v>15</v>
      </c>
      <c r="B278" s="58" t="s">
        <v>688</v>
      </c>
      <c r="C278" s="62">
        <v>2018</v>
      </c>
      <c r="D278" s="66">
        <v>1722</v>
      </c>
    </row>
    <row r="279" spans="1:4" ht="12.75" customHeight="1">
      <c r="A279" s="415" t="s">
        <v>382</v>
      </c>
      <c r="B279" s="415"/>
      <c r="C279" s="415"/>
      <c r="D279" s="101">
        <f>SUM(D264:D278)</f>
        <v>19828.05</v>
      </c>
    </row>
    <row r="280" spans="1:4" ht="12.75" customHeight="1">
      <c r="A280" s="417" t="s">
        <v>1348</v>
      </c>
      <c r="B280" s="417"/>
      <c r="C280" s="417"/>
      <c r="D280" s="417"/>
    </row>
    <row r="281" spans="1:4" ht="12.75" customHeight="1">
      <c r="A281" s="77">
        <v>1</v>
      </c>
      <c r="B281" s="64" t="s">
        <v>410</v>
      </c>
      <c r="C281" s="62">
        <v>2016</v>
      </c>
      <c r="D281" s="70">
        <v>3580</v>
      </c>
    </row>
    <row r="282" spans="1:4" ht="12.75" customHeight="1">
      <c r="A282" s="77">
        <v>2</v>
      </c>
      <c r="B282" s="58" t="s">
        <v>684</v>
      </c>
      <c r="C282" s="62">
        <v>2016</v>
      </c>
      <c r="D282" s="70">
        <v>3480</v>
      </c>
    </row>
    <row r="283" spans="1:4" ht="12.75" customHeight="1">
      <c r="A283" s="77">
        <v>3</v>
      </c>
      <c r="B283" s="64" t="s">
        <v>410</v>
      </c>
      <c r="C283" s="62">
        <v>2017</v>
      </c>
      <c r="D283" s="70">
        <v>2817.93</v>
      </c>
    </row>
    <row r="284" spans="1:4" ht="12.75" customHeight="1">
      <c r="A284" s="415" t="s">
        <v>382</v>
      </c>
      <c r="B284" s="415"/>
      <c r="C284" s="415"/>
      <c r="D284" s="101">
        <f>SUM(D281:D283)</f>
        <v>9877.93</v>
      </c>
    </row>
    <row r="285" spans="1:4" ht="12.75">
      <c r="A285" s="24"/>
      <c r="B285" s="102"/>
      <c r="C285" s="103"/>
      <c r="D285" s="22"/>
    </row>
    <row r="286" spans="1:4" s="19" customFormat="1" ht="12.75" customHeight="1">
      <c r="A286" s="397" t="s">
        <v>420</v>
      </c>
      <c r="B286" s="397"/>
      <c r="C286" s="397"/>
      <c r="D286" s="397"/>
    </row>
    <row r="287" spans="1:4" s="19" customFormat="1" ht="25.5">
      <c r="A287" s="17" t="s">
        <v>5</v>
      </c>
      <c r="B287" s="17" t="s">
        <v>372</v>
      </c>
      <c r="C287" s="17" t="s">
        <v>373</v>
      </c>
      <c r="D287" s="18" t="s">
        <v>374</v>
      </c>
    </row>
    <row r="288" spans="1:4" ht="12.75" customHeight="1">
      <c r="A288" s="414" t="s">
        <v>33</v>
      </c>
      <c r="B288" s="414"/>
      <c r="C288" s="414"/>
      <c r="D288" s="414"/>
    </row>
    <row r="289" spans="1:4" s="84" customFormat="1" ht="12.75">
      <c r="A289" s="77">
        <v>1</v>
      </c>
      <c r="B289" s="123" t="s">
        <v>429</v>
      </c>
      <c r="C289" s="91">
        <v>2015</v>
      </c>
      <c r="D289" s="125">
        <v>2150</v>
      </c>
    </row>
    <row r="290" spans="1:4" s="84" customFormat="1" ht="12.75">
      <c r="A290" s="77">
        <v>2</v>
      </c>
      <c r="B290" s="123" t="s">
        <v>429</v>
      </c>
      <c r="C290" s="91">
        <v>2015</v>
      </c>
      <c r="D290" s="125">
        <v>2150.01</v>
      </c>
    </row>
    <row r="291" spans="1:4" s="84" customFormat="1" ht="12.75">
      <c r="A291" s="77">
        <v>3</v>
      </c>
      <c r="B291" s="123" t="s">
        <v>430</v>
      </c>
      <c r="C291" s="91">
        <v>2016</v>
      </c>
      <c r="D291" s="125">
        <v>2300.1</v>
      </c>
    </row>
    <row r="292" spans="1:4" s="84" customFormat="1" ht="12.75">
      <c r="A292" s="77">
        <v>4</v>
      </c>
      <c r="B292" s="123" t="s">
        <v>434</v>
      </c>
      <c r="C292" s="91">
        <v>2017</v>
      </c>
      <c r="D292" s="125">
        <v>3250</v>
      </c>
    </row>
    <row r="293" spans="1:4" s="84" customFormat="1" ht="12.75">
      <c r="A293" s="77">
        <v>5</v>
      </c>
      <c r="B293" s="123" t="s">
        <v>628</v>
      </c>
      <c r="C293" s="91">
        <v>2017</v>
      </c>
      <c r="D293" s="125">
        <v>3224.21</v>
      </c>
    </row>
    <row r="294" spans="1:4" s="84" customFormat="1" ht="12.75">
      <c r="A294" s="77">
        <v>6</v>
      </c>
      <c r="B294" s="85" t="s">
        <v>1189</v>
      </c>
      <c r="C294" s="86">
        <v>2018</v>
      </c>
      <c r="D294" s="120">
        <v>3295.6</v>
      </c>
    </row>
    <row r="295" spans="1:4" s="84" customFormat="1" ht="12.75">
      <c r="A295" s="77">
        <v>7</v>
      </c>
      <c r="B295" s="85" t="s">
        <v>1189</v>
      </c>
      <c r="C295" s="86">
        <v>2018</v>
      </c>
      <c r="D295" s="120">
        <v>2950</v>
      </c>
    </row>
    <row r="296" spans="1:4" s="84" customFormat="1" ht="12.75">
      <c r="A296" s="77">
        <v>8</v>
      </c>
      <c r="B296" s="85" t="s">
        <v>1190</v>
      </c>
      <c r="C296" s="86">
        <v>2018</v>
      </c>
      <c r="D296" s="120">
        <v>3050</v>
      </c>
    </row>
    <row r="297" spans="1:4" s="84" customFormat="1" ht="12.75">
      <c r="A297" s="77">
        <v>9</v>
      </c>
      <c r="B297" s="85" t="s">
        <v>1190</v>
      </c>
      <c r="C297" s="86">
        <v>2018</v>
      </c>
      <c r="D297" s="120">
        <v>3050.01</v>
      </c>
    </row>
    <row r="298" spans="1:4" s="84" customFormat="1" ht="12.75">
      <c r="A298" s="77">
        <v>10</v>
      </c>
      <c r="B298" s="85" t="s">
        <v>1190</v>
      </c>
      <c r="C298" s="86">
        <v>2018</v>
      </c>
      <c r="D298" s="120">
        <v>3050.01</v>
      </c>
    </row>
    <row r="299" spans="1:4" s="84" customFormat="1" ht="12.75">
      <c r="A299" s="77">
        <v>11</v>
      </c>
      <c r="B299" s="85" t="s">
        <v>1191</v>
      </c>
      <c r="C299" s="86">
        <v>2018</v>
      </c>
      <c r="D299" s="120">
        <v>755.98</v>
      </c>
    </row>
    <row r="300" spans="1:4" s="84" customFormat="1" ht="12.75">
      <c r="A300" s="77">
        <v>12</v>
      </c>
      <c r="B300" s="85" t="s">
        <v>1191</v>
      </c>
      <c r="C300" s="86">
        <v>2018</v>
      </c>
      <c r="D300" s="120">
        <v>755.98</v>
      </c>
    </row>
    <row r="301" spans="1:4" s="84" customFormat="1" ht="12.75">
      <c r="A301" s="77">
        <v>13</v>
      </c>
      <c r="B301" s="85" t="s">
        <v>1191</v>
      </c>
      <c r="C301" s="86">
        <v>2018</v>
      </c>
      <c r="D301" s="120">
        <v>755.98</v>
      </c>
    </row>
    <row r="302" spans="1:4" s="84" customFormat="1" ht="12.75">
      <c r="A302" s="77">
        <v>14</v>
      </c>
      <c r="B302" s="85" t="s">
        <v>1191</v>
      </c>
      <c r="C302" s="86">
        <v>2018</v>
      </c>
      <c r="D302" s="120">
        <v>755.98</v>
      </c>
    </row>
    <row r="303" spans="1:4" s="84" customFormat="1" ht="12.75">
      <c r="A303" s="77">
        <v>15</v>
      </c>
      <c r="B303" s="85" t="s">
        <v>1191</v>
      </c>
      <c r="C303" s="86">
        <v>2018</v>
      </c>
      <c r="D303" s="120">
        <v>755.98</v>
      </c>
    </row>
    <row r="304" spans="1:4" s="84" customFormat="1" ht="12.75">
      <c r="A304" s="77">
        <v>16</v>
      </c>
      <c r="B304" s="85" t="s">
        <v>1191</v>
      </c>
      <c r="C304" s="86">
        <v>2018</v>
      </c>
      <c r="D304" s="120">
        <v>755.98</v>
      </c>
    </row>
    <row r="305" spans="1:4" s="84" customFormat="1" ht="12.75">
      <c r="A305" s="77">
        <v>17</v>
      </c>
      <c r="B305" s="85" t="s">
        <v>1191</v>
      </c>
      <c r="C305" s="86">
        <v>2018</v>
      </c>
      <c r="D305" s="120">
        <v>755.98</v>
      </c>
    </row>
    <row r="306" spans="1:4" s="84" customFormat="1" ht="12.75">
      <c r="A306" s="77">
        <v>18</v>
      </c>
      <c r="B306" s="85" t="s">
        <v>1191</v>
      </c>
      <c r="C306" s="86">
        <v>2018</v>
      </c>
      <c r="D306" s="120">
        <v>755.98</v>
      </c>
    </row>
    <row r="307" spans="1:4" s="84" customFormat="1" ht="12.75">
      <c r="A307" s="77">
        <v>19</v>
      </c>
      <c r="B307" s="85" t="s">
        <v>1191</v>
      </c>
      <c r="C307" s="86">
        <v>2018</v>
      </c>
      <c r="D307" s="120">
        <v>755.98</v>
      </c>
    </row>
    <row r="308" spans="1:4" s="84" customFormat="1" ht="12.75">
      <c r="A308" s="77">
        <v>20</v>
      </c>
      <c r="B308" s="85" t="s">
        <v>1191</v>
      </c>
      <c r="C308" s="86">
        <v>2018</v>
      </c>
      <c r="D308" s="120">
        <v>755.98</v>
      </c>
    </row>
    <row r="309" spans="1:4" s="84" customFormat="1" ht="12.75">
      <c r="A309" s="77">
        <v>21</v>
      </c>
      <c r="B309" s="85" t="s">
        <v>1191</v>
      </c>
      <c r="C309" s="86">
        <v>2018</v>
      </c>
      <c r="D309" s="120">
        <v>755.98</v>
      </c>
    </row>
    <row r="310" spans="1:4" s="84" customFormat="1" ht="12.75">
      <c r="A310" s="77">
        <v>22</v>
      </c>
      <c r="B310" s="85" t="s">
        <v>1191</v>
      </c>
      <c r="C310" s="86">
        <v>2018</v>
      </c>
      <c r="D310" s="120">
        <v>755.98</v>
      </c>
    </row>
    <row r="311" spans="1:4" s="84" customFormat="1" ht="12.75">
      <c r="A311" s="77">
        <v>23</v>
      </c>
      <c r="B311" s="85" t="s">
        <v>1191</v>
      </c>
      <c r="C311" s="86">
        <v>2018</v>
      </c>
      <c r="D311" s="120">
        <v>755.98</v>
      </c>
    </row>
    <row r="312" spans="1:4" s="84" customFormat="1" ht="12.75">
      <c r="A312" s="77">
        <v>24</v>
      </c>
      <c r="B312" s="85" t="s">
        <v>1191</v>
      </c>
      <c r="C312" s="86">
        <v>2018</v>
      </c>
      <c r="D312" s="120">
        <v>755.98</v>
      </c>
    </row>
    <row r="313" spans="1:4" s="84" customFormat="1" ht="12.75">
      <c r="A313" s="77">
        <v>25</v>
      </c>
      <c r="B313" s="85" t="s">
        <v>1191</v>
      </c>
      <c r="C313" s="86">
        <v>2018</v>
      </c>
      <c r="D313" s="120">
        <v>755.98</v>
      </c>
    </row>
    <row r="314" spans="1:4" s="84" customFormat="1" ht="12.75">
      <c r="A314" s="77">
        <v>26</v>
      </c>
      <c r="B314" s="85" t="s">
        <v>1191</v>
      </c>
      <c r="C314" s="86">
        <v>2018</v>
      </c>
      <c r="D314" s="120">
        <v>755.98</v>
      </c>
    </row>
    <row r="315" spans="1:4" s="84" customFormat="1" ht="12.75">
      <c r="A315" s="77">
        <v>27</v>
      </c>
      <c r="B315" s="85" t="s">
        <v>1191</v>
      </c>
      <c r="C315" s="86">
        <v>2018</v>
      </c>
      <c r="D315" s="120">
        <v>755.98</v>
      </c>
    </row>
    <row r="316" spans="1:4" s="84" customFormat="1" ht="12.75">
      <c r="A316" s="77">
        <v>28</v>
      </c>
      <c r="B316" s="85" t="s">
        <v>1191</v>
      </c>
      <c r="C316" s="86">
        <v>2018</v>
      </c>
      <c r="D316" s="120">
        <v>755.98</v>
      </c>
    </row>
    <row r="317" spans="1:4" s="84" customFormat="1" ht="12.75">
      <c r="A317" s="77">
        <v>29</v>
      </c>
      <c r="B317" s="85" t="s">
        <v>1191</v>
      </c>
      <c r="C317" s="86">
        <v>2018</v>
      </c>
      <c r="D317" s="120">
        <v>755.98</v>
      </c>
    </row>
    <row r="318" spans="1:4" s="84" customFormat="1" ht="12.75">
      <c r="A318" s="77">
        <v>30</v>
      </c>
      <c r="B318" s="85" t="s">
        <v>1191</v>
      </c>
      <c r="C318" s="86">
        <v>2018</v>
      </c>
      <c r="D318" s="120">
        <v>755.98</v>
      </c>
    </row>
    <row r="319" spans="1:4" s="84" customFormat="1" ht="12.75">
      <c r="A319" s="77">
        <v>31</v>
      </c>
      <c r="B319" s="85" t="s">
        <v>1191</v>
      </c>
      <c r="C319" s="86">
        <v>2018</v>
      </c>
      <c r="D319" s="120">
        <v>756.01</v>
      </c>
    </row>
    <row r="320" spans="1:4" s="84" customFormat="1" ht="12.75">
      <c r="A320" s="77">
        <v>32</v>
      </c>
      <c r="B320" s="85" t="s">
        <v>1192</v>
      </c>
      <c r="C320" s="86">
        <v>2018</v>
      </c>
      <c r="D320" s="120">
        <v>1036.35</v>
      </c>
    </row>
    <row r="321" spans="1:4" s="84" customFormat="1" ht="12.75">
      <c r="A321" s="77">
        <v>33</v>
      </c>
      <c r="B321" s="85" t="s">
        <v>1192</v>
      </c>
      <c r="C321" s="86">
        <v>2018</v>
      </c>
      <c r="D321" s="120">
        <v>1036.35</v>
      </c>
    </row>
    <row r="322" spans="1:4" s="84" customFormat="1" ht="12.75">
      <c r="A322" s="77">
        <v>34</v>
      </c>
      <c r="B322" s="85" t="s">
        <v>1192</v>
      </c>
      <c r="C322" s="86">
        <v>2018</v>
      </c>
      <c r="D322" s="120">
        <v>1036.35</v>
      </c>
    </row>
    <row r="323" spans="1:4" s="84" customFormat="1" ht="12.75">
      <c r="A323" s="77">
        <v>35</v>
      </c>
      <c r="B323" s="85" t="s">
        <v>1192</v>
      </c>
      <c r="C323" s="86">
        <v>2018</v>
      </c>
      <c r="D323" s="120">
        <v>1036.35</v>
      </c>
    </row>
    <row r="324" spans="1:4" s="84" customFormat="1" ht="12.75">
      <c r="A324" s="77">
        <v>36</v>
      </c>
      <c r="B324" s="85" t="s">
        <v>1193</v>
      </c>
      <c r="C324" s="86">
        <v>2019</v>
      </c>
      <c r="D324" s="120">
        <v>1875</v>
      </c>
    </row>
    <row r="325" spans="1:4" s="84" customFormat="1" ht="12.75">
      <c r="A325" s="77">
        <v>37</v>
      </c>
      <c r="B325" s="85" t="s">
        <v>1193</v>
      </c>
      <c r="C325" s="86">
        <v>2019</v>
      </c>
      <c r="D325" s="120">
        <v>1875</v>
      </c>
    </row>
    <row r="326" spans="1:4" s="84" customFormat="1" ht="12.75">
      <c r="A326" s="77">
        <v>38</v>
      </c>
      <c r="B326" s="85" t="s">
        <v>1193</v>
      </c>
      <c r="C326" s="86">
        <v>2019</v>
      </c>
      <c r="D326" s="120">
        <v>1875</v>
      </c>
    </row>
    <row r="327" spans="1:4" s="84" customFormat="1" ht="12.75">
      <c r="A327" s="77">
        <v>39</v>
      </c>
      <c r="B327" s="85" t="s">
        <v>1193</v>
      </c>
      <c r="C327" s="86">
        <v>2019</v>
      </c>
      <c r="D327" s="120">
        <v>1875</v>
      </c>
    </row>
    <row r="328" spans="1:4" s="84" customFormat="1" ht="12.75">
      <c r="A328" s="77">
        <v>40</v>
      </c>
      <c r="B328" s="85" t="s">
        <v>1193</v>
      </c>
      <c r="C328" s="86">
        <v>2019</v>
      </c>
      <c r="D328" s="120">
        <v>1875</v>
      </c>
    </row>
    <row r="329" spans="1:4" s="84" customFormat="1" ht="12.75">
      <c r="A329" s="77">
        <v>41</v>
      </c>
      <c r="B329" s="85" t="s">
        <v>1193</v>
      </c>
      <c r="C329" s="86">
        <v>2019</v>
      </c>
      <c r="D329" s="120">
        <v>1875</v>
      </c>
    </row>
    <row r="330" spans="1:4" s="84" customFormat="1" ht="12.75">
      <c r="A330" s="77">
        <v>42</v>
      </c>
      <c r="B330" s="85" t="s">
        <v>1193</v>
      </c>
      <c r="C330" s="86">
        <v>2019</v>
      </c>
      <c r="D330" s="120">
        <v>1875</v>
      </c>
    </row>
    <row r="331" spans="1:4" s="84" customFormat="1" ht="12.75">
      <c r="A331" s="77">
        <v>43</v>
      </c>
      <c r="B331" s="85" t="s">
        <v>1193</v>
      </c>
      <c r="C331" s="86">
        <v>2019</v>
      </c>
      <c r="D331" s="120">
        <v>1875</v>
      </c>
    </row>
    <row r="332" spans="1:4" s="84" customFormat="1" ht="12.75">
      <c r="A332" s="77">
        <v>44</v>
      </c>
      <c r="B332" s="85" t="s">
        <v>1193</v>
      </c>
      <c r="C332" s="86">
        <v>2019</v>
      </c>
      <c r="D332" s="120">
        <v>1875</v>
      </c>
    </row>
    <row r="333" spans="1:4" s="84" customFormat="1" ht="12.75">
      <c r="A333" s="77">
        <v>45</v>
      </c>
      <c r="B333" s="85" t="s">
        <v>1193</v>
      </c>
      <c r="C333" s="86">
        <v>2019</v>
      </c>
      <c r="D333" s="120">
        <v>1875</v>
      </c>
    </row>
    <row r="334" spans="1:4" s="84" customFormat="1" ht="12.75">
      <c r="A334" s="77">
        <v>46</v>
      </c>
      <c r="B334" s="85" t="s">
        <v>1193</v>
      </c>
      <c r="C334" s="86">
        <v>2019</v>
      </c>
      <c r="D334" s="120">
        <v>1875</v>
      </c>
    </row>
    <row r="335" spans="1:4" s="84" customFormat="1" ht="12.75">
      <c r="A335" s="77">
        <v>47</v>
      </c>
      <c r="B335" s="85" t="s">
        <v>1193</v>
      </c>
      <c r="C335" s="86">
        <v>2019</v>
      </c>
      <c r="D335" s="120">
        <v>1875</v>
      </c>
    </row>
    <row r="336" spans="1:4" s="84" customFormat="1" ht="12.75">
      <c r="A336" s="77">
        <v>48</v>
      </c>
      <c r="B336" s="85" t="s">
        <v>1193</v>
      </c>
      <c r="C336" s="86">
        <v>2019</v>
      </c>
      <c r="D336" s="120">
        <v>1875</v>
      </c>
    </row>
    <row r="337" spans="1:4" s="84" customFormat="1" ht="12.75">
      <c r="A337" s="77">
        <v>49</v>
      </c>
      <c r="B337" s="85" t="s">
        <v>1193</v>
      </c>
      <c r="C337" s="86">
        <v>2019</v>
      </c>
      <c r="D337" s="120">
        <v>1875</v>
      </c>
    </row>
    <row r="338" spans="1:4" s="84" customFormat="1" ht="12.75">
      <c r="A338" s="77">
        <v>50</v>
      </c>
      <c r="B338" s="85" t="s">
        <v>1193</v>
      </c>
      <c r="C338" s="86">
        <v>2019</v>
      </c>
      <c r="D338" s="120">
        <v>1875</v>
      </c>
    </row>
    <row r="339" spans="1:4" s="84" customFormat="1" ht="12.75">
      <c r="A339" s="77">
        <v>51</v>
      </c>
      <c r="B339" s="85" t="s">
        <v>1193</v>
      </c>
      <c r="C339" s="86">
        <v>2019</v>
      </c>
      <c r="D339" s="120">
        <v>1875</v>
      </c>
    </row>
    <row r="340" spans="1:4" s="84" customFormat="1" ht="12.75">
      <c r="A340" s="77">
        <v>52</v>
      </c>
      <c r="B340" s="85" t="s">
        <v>1193</v>
      </c>
      <c r="C340" s="86">
        <v>2019</v>
      </c>
      <c r="D340" s="120">
        <v>1875</v>
      </c>
    </row>
    <row r="341" spans="1:4" s="84" customFormat="1" ht="12.75">
      <c r="A341" s="77">
        <v>53</v>
      </c>
      <c r="B341" s="85" t="s">
        <v>1193</v>
      </c>
      <c r="C341" s="86">
        <v>2019</v>
      </c>
      <c r="D341" s="120">
        <v>1875</v>
      </c>
    </row>
    <row r="342" spans="1:4" s="84" customFormat="1" ht="12.75">
      <c r="A342" s="77">
        <v>54</v>
      </c>
      <c r="B342" s="85" t="s">
        <v>1193</v>
      </c>
      <c r="C342" s="86">
        <v>2019</v>
      </c>
      <c r="D342" s="120">
        <v>1875</v>
      </c>
    </row>
    <row r="343" spans="1:4" s="84" customFormat="1" ht="12.75">
      <c r="A343" s="77">
        <v>55</v>
      </c>
      <c r="B343" s="85" t="s">
        <v>1193</v>
      </c>
      <c r="C343" s="86">
        <v>2019</v>
      </c>
      <c r="D343" s="120">
        <v>1875</v>
      </c>
    </row>
    <row r="344" spans="1:4" s="84" customFormat="1" ht="12.75">
      <c r="A344" s="77">
        <v>56</v>
      </c>
      <c r="B344" s="85" t="s">
        <v>1194</v>
      </c>
      <c r="C344" s="86">
        <v>2019</v>
      </c>
      <c r="D344" s="120">
        <v>1234.57</v>
      </c>
    </row>
    <row r="345" spans="1:4" s="84" customFormat="1" ht="12.75">
      <c r="A345" s="77">
        <v>57</v>
      </c>
      <c r="B345" s="123" t="s">
        <v>422</v>
      </c>
      <c r="C345" s="91">
        <v>2015</v>
      </c>
      <c r="D345" s="125">
        <v>420</v>
      </c>
    </row>
    <row r="346" spans="1:4" s="84" customFormat="1" ht="12.75">
      <c r="A346" s="77">
        <v>58</v>
      </c>
      <c r="B346" s="123" t="s">
        <v>423</v>
      </c>
      <c r="C346" s="91">
        <v>2015</v>
      </c>
      <c r="D346" s="125">
        <v>445</v>
      </c>
    </row>
    <row r="347" spans="1:4" s="84" customFormat="1" ht="12.75">
      <c r="A347" s="77">
        <v>59</v>
      </c>
      <c r="B347" s="123" t="s">
        <v>424</v>
      </c>
      <c r="C347" s="91">
        <v>2015</v>
      </c>
      <c r="D347" s="125">
        <v>3215</v>
      </c>
    </row>
    <row r="348" spans="1:4" s="84" customFormat="1" ht="12.75">
      <c r="A348" s="77">
        <v>60</v>
      </c>
      <c r="B348" s="123" t="s">
        <v>425</v>
      </c>
      <c r="C348" s="91">
        <v>2016</v>
      </c>
      <c r="D348" s="125">
        <v>360</v>
      </c>
    </row>
    <row r="349" spans="1:4" s="84" customFormat="1" ht="12.75">
      <c r="A349" s="77">
        <v>61</v>
      </c>
      <c r="B349" s="123" t="s">
        <v>426</v>
      </c>
      <c r="C349" s="91">
        <v>2016</v>
      </c>
      <c r="D349" s="125">
        <v>599.99</v>
      </c>
    </row>
    <row r="350" spans="1:4" s="84" customFormat="1" ht="12.75">
      <c r="A350" s="77">
        <v>62</v>
      </c>
      <c r="B350" s="123" t="s">
        <v>427</v>
      </c>
      <c r="C350" s="91">
        <v>2016</v>
      </c>
      <c r="D350" s="125">
        <v>2500</v>
      </c>
    </row>
    <row r="351" spans="1:4" s="84" customFormat="1" ht="12.75">
      <c r="A351" s="77">
        <v>63</v>
      </c>
      <c r="B351" s="123" t="s">
        <v>428</v>
      </c>
      <c r="C351" s="91">
        <v>2016</v>
      </c>
      <c r="D351" s="125">
        <v>2500</v>
      </c>
    </row>
    <row r="352" spans="1:4" s="84" customFormat="1" ht="12.75">
      <c r="A352" s="77">
        <v>64</v>
      </c>
      <c r="B352" s="124" t="s">
        <v>708</v>
      </c>
      <c r="C352" s="91">
        <v>2017</v>
      </c>
      <c r="D352" s="293">
        <v>680.01</v>
      </c>
    </row>
    <row r="353" spans="1:4" s="84" customFormat="1" ht="12.75">
      <c r="A353" s="77">
        <v>65</v>
      </c>
      <c r="B353" s="124" t="s">
        <v>709</v>
      </c>
      <c r="C353" s="91">
        <v>2018</v>
      </c>
      <c r="D353" s="293">
        <v>397.54</v>
      </c>
    </row>
    <row r="354" spans="1:4" s="84" customFormat="1" ht="12.75">
      <c r="A354" s="77">
        <v>66</v>
      </c>
      <c r="B354" s="123" t="s">
        <v>710</v>
      </c>
      <c r="C354" s="91">
        <v>2018</v>
      </c>
      <c r="D354" s="293">
        <v>1245.44</v>
      </c>
    </row>
    <row r="355" spans="1:4" s="84" customFormat="1" ht="12.75">
      <c r="A355" s="77">
        <v>67</v>
      </c>
      <c r="B355" s="124" t="s">
        <v>711</v>
      </c>
      <c r="C355" s="91">
        <v>2017</v>
      </c>
      <c r="D355" s="293">
        <v>239</v>
      </c>
    </row>
    <row r="356" spans="1:4" s="84" customFormat="1" ht="12.75">
      <c r="A356" s="77">
        <v>68</v>
      </c>
      <c r="B356" s="123" t="s">
        <v>712</v>
      </c>
      <c r="C356" s="91">
        <v>2018</v>
      </c>
      <c r="D356" s="293">
        <v>697.46</v>
      </c>
    </row>
    <row r="357" spans="1:4" s="84" customFormat="1" ht="12.75">
      <c r="A357" s="77">
        <v>69</v>
      </c>
      <c r="B357" s="123" t="s">
        <v>713</v>
      </c>
      <c r="C357" s="91">
        <v>2017</v>
      </c>
      <c r="D357" s="293">
        <v>2655.99</v>
      </c>
    </row>
    <row r="358" spans="1:4" s="84" customFormat="1" ht="12.75">
      <c r="A358" s="77">
        <v>70</v>
      </c>
      <c r="B358" s="85" t="s">
        <v>1195</v>
      </c>
      <c r="C358" s="86">
        <v>2015</v>
      </c>
      <c r="D358" s="120">
        <v>1291.5</v>
      </c>
    </row>
    <row r="359" spans="1:4" s="84" customFormat="1" ht="12.75">
      <c r="A359" s="77">
        <v>71</v>
      </c>
      <c r="B359" s="85" t="s">
        <v>1196</v>
      </c>
      <c r="C359" s="86">
        <v>2016</v>
      </c>
      <c r="D359" s="120">
        <v>467.4</v>
      </c>
    </row>
    <row r="360" spans="1:4" s="84" customFormat="1" ht="12.75">
      <c r="A360" s="77">
        <v>72</v>
      </c>
      <c r="B360" s="85" t="s">
        <v>1197</v>
      </c>
      <c r="C360" s="86">
        <v>2018</v>
      </c>
      <c r="D360" s="120">
        <v>199</v>
      </c>
    </row>
    <row r="361" spans="1:4" s="84" customFormat="1" ht="12.75">
      <c r="A361" s="77">
        <v>73</v>
      </c>
      <c r="B361" s="85" t="s">
        <v>1198</v>
      </c>
      <c r="C361" s="86">
        <v>2018</v>
      </c>
      <c r="D361" s="120">
        <v>40</v>
      </c>
    </row>
    <row r="362" spans="1:4" s="84" customFormat="1" ht="12.75">
      <c r="A362" s="77">
        <v>74</v>
      </c>
      <c r="B362" s="85" t="s">
        <v>1199</v>
      </c>
      <c r="C362" s="86">
        <v>2019</v>
      </c>
      <c r="D362" s="120">
        <v>128.39</v>
      </c>
    </row>
    <row r="363" spans="1:4" s="84" customFormat="1" ht="12.75">
      <c r="A363" s="77">
        <v>75</v>
      </c>
      <c r="B363" s="85" t="s">
        <v>1200</v>
      </c>
      <c r="C363" s="86">
        <v>2019</v>
      </c>
      <c r="D363" s="87">
        <v>158.02</v>
      </c>
    </row>
    <row r="364" spans="1:4" s="84" customFormat="1" ht="12.75" customHeight="1">
      <c r="A364" s="400" t="s">
        <v>382</v>
      </c>
      <c r="B364" s="400"/>
      <c r="C364" s="400"/>
      <c r="D364" s="122">
        <f>SUM(D289:D363)</f>
        <v>105465.26000000005</v>
      </c>
    </row>
    <row r="365" spans="1:4" ht="13.5" customHeight="1">
      <c r="A365" s="416" t="s">
        <v>151</v>
      </c>
      <c r="B365" s="416"/>
      <c r="C365" s="416"/>
      <c r="D365" s="416"/>
    </row>
    <row r="366" spans="1:4" s="84" customFormat="1" ht="12.75">
      <c r="A366" s="80">
        <v>1</v>
      </c>
      <c r="B366" s="58" t="s">
        <v>1064</v>
      </c>
      <c r="C366" s="62">
        <v>2015</v>
      </c>
      <c r="D366" s="66">
        <v>11517.22</v>
      </c>
    </row>
    <row r="367" spans="1:4" s="84" customFormat="1" ht="12.75">
      <c r="A367" s="80">
        <v>2</v>
      </c>
      <c r="B367" s="58" t="s">
        <v>1065</v>
      </c>
      <c r="C367" s="62">
        <v>2017</v>
      </c>
      <c r="D367" s="66">
        <v>2498</v>
      </c>
    </row>
    <row r="368" spans="1:4" s="84" customFormat="1" ht="13.5" customHeight="1">
      <c r="A368" s="396" t="s">
        <v>382</v>
      </c>
      <c r="B368" s="396"/>
      <c r="C368" s="396"/>
      <c r="D368" s="90">
        <f>SUM(D366:D367)</f>
        <v>14015.22</v>
      </c>
    </row>
    <row r="369" spans="1:4" s="84" customFormat="1" ht="13.5" customHeight="1">
      <c r="A369" s="401" t="s">
        <v>160</v>
      </c>
      <c r="B369" s="401"/>
      <c r="C369" s="401"/>
      <c r="D369" s="401"/>
    </row>
    <row r="370" spans="1:4" s="84" customFormat="1" ht="13.5" customHeight="1">
      <c r="A370" s="80">
        <v>1</v>
      </c>
      <c r="B370" s="64" t="s">
        <v>527</v>
      </c>
      <c r="C370" s="91" t="s">
        <v>528</v>
      </c>
      <c r="D370" s="66">
        <v>650</v>
      </c>
    </row>
    <row r="371" spans="1:4" s="84" customFormat="1" ht="13.5" customHeight="1">
      <c r="A371" s="80">
        <v>2</v>
      </c>
      <c r="B371" s="64" t="s">
        <v>529</v>
      </c>
      <c r="C371" s="91" t="s">
        <v>528</v>
      </c>
      <c r="D371" s="66">
        <v>43560.72</v>
      </c>
    </row>
    <row r="372" spans="1:4" s="84" customFormat="1" ht="13.5" customHeight="1">
      <c r="A372" s="80">
        <v>3</v>
      </c>
      <c r="B372" s="64" t="s">
        <v>530</v>
      </c>
      <c r="C372" s="91" t="s">
        <v>528</v>
      </c>
      <c r="D372" s="66">
        <v>124110.9</v>
      </c>
    </row>
    <row r="373" spans="1:4" s="84" customFormat="1" ht="13.5" customHeight="1">
      <c r="A373" s="80">
        <v>4</v>
      </c>
      <c r="B373" s="64" t="s">
        <v>650</v>
      </c>
      <c r="C373" s="91" t="s">
        <v>528</v>
      </c>
      <c r="D373" s="66">
        <v>3445.24</v>
      </c>
    </row>
    <row r="374" spans="1:4" s="84" customFormat="1" ht="13.5" customHeight="1">
      <c r="A374" s="80">
        <v>5</v>
      </c>
      <c r="B374" s="68" t="s">
        <v>651</v>
      </c>
      <c r="C374" s="92">
        <v>2018</v>
      </c>
      <c r="D374" s="93">
        <v>817.95</v>
      </c>
    </row>
    <row r="375" spans="1:4" s="84" customFormat="1" ht="13.5" customHeight="1">
      <c r="A375" s="80">
        <v>6</v>
      </c>
      <c r="B375" s="68" t="s">
        <v>652</v>
      </c>
      <c r="C375" s="92">
        <v>2018</v>
      </c>
      <c r="D375" s="93">
        <v>3393.04</v>
      </c>
    </row>
    <row r="376" spans="1:4" s="84" customFormat="1" ht="13.5" customHeight="1">
      <c r="A376" s="80">
        <v>7</v>
      </c>
      <c r="B376" s="68" t="s">
        <v>530</v>
      </c>
      <c r="C376" s="92">
        <v>2018</v>
      </c>
      <c r="D376" s="93">
        <v>68632.34</v>
      </c>
    </row>
    <row r="377" spans="1:4" s="84" customFormat="1" ht="13.5" customHeight="1">
      <c r="A377" s="80">
        <v>8</v>
      </c>
      <c r="B377" s="314" t="s">
        <v>455</v>
      </c>
      <c r="C377" s="315">
        <v>2019</v>
      </c>
      <c r="D377" s="316">
        <v>11421.14</v>
      </c>
    </row>
    <row r="378" spans="1:4" s="84" customFormat="1" ht="13.5" customHeight="1">
      <c r="A378" s="80">
        <v>9</v>
      </c>
      <c r="B378" s="312" t="s">
        <v>1277</v>
      </c>
      <c r="C378" s="168">
        <v>2019</v>
      </c>
      <c r="D378" s="93">
        <v>21237.8</v>
      </c>
    </row>
    <row r="379" spans="1:4" s="84" customFormat="1" ht="13.5" customHeight="1">
      <c r="A379" s="80">
        <v>10</v>
      </c>
      <c r="B379" s="312" t="s">
        <v>1278</v>
      </c>
      <c r="C379" s="168">
        <v>2019</v>
      </c>
      <c r="D379" s="93">
        <v>5474.63</v>
      </c>
    </row>
    <row r="380" spans="1:4" s="84" customFormat="1" ht="13.5" customHeight="1">
      <c r="A380" s="396" t="s">
        <v>382</v>
      </c>
      <c r="B380" s="396"/>
      <c r="C380" s="396"/>
      <c r="D380" s="18">
        <f>SUM(D370:D379)</f>
        <v>282743.76</v>
      </c>
    </row>
    <row r="381" spans="1:4" s="84" customFormat="1" ht="12.75" customHeight="1">
      <c r="A381" s="401" t="s">
        <v>431</v>
      </c>
      <c r="B381" s="401"/>
      <c r="C381" s="401"/>
      <c r="D381" s="401"/>
    </row>
    <row r="382" spans="1:4" s="84" customFormat="1" ht="12.75" customHeight="1">
      <c r="A382" s="80">
        <v>1</v>
      </c>
      <c r="B382" s="84" t="s">
        <v>432</v>
      </c>
      <c r="C382" s="104" t="s">
        <v>433</v>
      </c>
      <c r="D382" s="61">
        <v>849</v>
      </c>
    </row>
    <row r="383" spans="1:4" s="84" customFormat="1" ht="12.75" customHeight="1">
      <c r="A383" s="396" t="s">
        <v>382</v>
      </c>
      <c r="B383" s="396"/>
      <c r="C383" s="396"/>
      <c r="D383" s="18">
        <f>SUM(D382)</f>
        <v>849</v>
      </c>
    </row>
    <row r="384" spans="1:4" s="84" customFormat="1" ht="12.75" customHeight="1">
      <c r="A384" s="401" t="s">
        <v>533</v>
      </c>
      <c r="B384" s="401"/>
      <c r="C384" s="401"/>
      <c r="D384" s="401"/>
    </row>
    <row r="385" spans="1:4" s="84" customFormat="1" ht="12.75" customHeight="1">
      <c r="A385" s="80">
        <v>1</v>
      </c>
      <c r="B385" s="64" t="s">
        <v>534</v>
      </c>
      <c r="C385" s="91" t="s">
        <v>528</v>
      </c>
      <c r="D385" s="66">
        <v>999.99</v>
      </c>
    </row>
    <row r="386" spans="1:4" s="84" customFormat="1" ht="12.75" customHeight="1">
      <c r="A386" s="396" t="s">
        <v>382</v>
      </c>
      <c r="B386" s="396"/>
      <c r="C386" s="396"/>
      <c r="D386" s="18">
        <f>SUM(D385)</f>
        <v>999.99</v>
      </c>
    </row>
    <row r="387" spans="1:4" s="84" customFormat="1" ht="12.75" customHeight="1">
      <c r="A387" s="401" t="s">
        <v>655</v>
      </c>
      <c r="B387" s="401"/>
      <c r="C387" s="401"/>
      <c r="D387" s="401"/>
    </row>
    <row r="388" spans="1:4" s="84" customFormat="1" ht="12.75" customHeight="1">
      <c r="A388" s="80">
        <v>1</v>
      </c>
      <c r="B388" s="64" t="s">
        <v>656</v>
      </c>
      <c r="C388" s="91" t="s">
        <v>528</v>
      </c>
      <c r="D388" s="66">
        <v>853.37</v>
      </c>
    </row>
    <row r="389" spans="1:4" s="84" customFormat="1" ht="12.75" customHeight="1">
      <c r="A389" s="396" t="s">
        <v>382</v>
      </c>
      <c r="B389" s="396"/>
      <c r="C389" s="396"/>
      <c r="D389" s="18">
        <f>SUM(D388)</f>
        <v>853.37</v>
      </c>
    </row>
    <row r="390" spans="1:4" s="84" customFormat="1" ht="12.75" customHeight="1">
      <c r="A390" s="411" t="s">
        <v>657</v>
      </c>
      <c r="B390" s="412"/>
      <c r="C390" s="412"/>
      <c r="D390" s="413"/>
    </row>
    <row r="391" spans="1:4" s="84" customFormat="1" ht="12.75" customHeight="1">
      <c r="A391" s="80">
        <v>1</v>
      </c>
      <c r="B391" s="64" t="s">
        <v>658</v>
      </c>
      <c r="C391" s="91" t="s">
        <v>528</v>
      </c>
      <c r="D391" s="66">
        <v>1499</v>
      </c>
    </row>
    <row r="392" spans="1:4" s="84" customFormat="1" ht="12.75" customHeight="1">
      <c r="A392" s="403" t="s">
        <v>382</v>
      </c>
      <c r="B392" s="404"/>
      <c r="C392" s="405"/>
      <c r="D392" s="90">
        <f>SUM(D391)</f>
        <v>1499</v>
      </c>
    </row>
    <row r="393" spans="1:4" s="84" customFormat="1" ht="12.75" customHeight="1">
      <c r="A393" s="401" t="s">
        <v>391</v>
      </c>
      <c r="B393" s="401"/>
      <c r="C393" s="401"/>
      <c r="D393" s="401"/>
    </row>
    <row r="394" spans="1:5" s="84" customFormat="1" ht="12.75">
      <c r="A394" s="80">
        <v>1</v>
      </c>
      <c r="B394" s="64" t="s">
        <v>434</v>
      </c>
      <c r="C394" s="62">
        <v>2015</v>
      </c>
      <c r="D394" s="238">
        <v>3310</v>
      </c>
      <c r="E394" s="4"/>
    </row>
    <row r="395" spans="1:5" s="84" customFormat="1" ht="12.75">
      <c r="A395" s="80">
        <v>2</v>
      </c>
      <c r="B395" s="64" t="s">
        <v>661</v>
      </c>
      <c r="C395" s="62">
        <v>2017</v>
      </c>
      <c r="D395" s="238">
        <v>3360</v>
      </c>
      <c r="E395" s="4"/>
    </row>
    <row r="396" spans="1:5" s="84" customFormat="1" ht="12.75">
      <c r="A396" s="80">
        <v>3</v>
      </c>
      <c r="B396" s="64" t="s">
        <v>661</v>
      </c>
      <c r="C396" s="62">
        <v>2017</v>
      </c>
      <c r="D396" s="238">
        <v>3360</v>
      </c>
      <c r="E396" s="4"/>
    </row>
    <row r="397" spans="1:4" s="84" customFormat="1" ht="12.75">
      <c r="A397" s="80">
        <v>4</v>
      </c>
      <c r="B397" s="64" t="s">
        <v>1042</v>
      </c>
      <c r="C397" s="62">
        <v>2019</v>
      </c>
      <c r="D397" s="238">
        <v>2450</v>
      </c>
    </row>
    <row r="398" spans="1:5" s="84" customFormat="1" ht="12.75">
      <c r="A398" s="80">
        <v>5</v>
      </c>
      <c r="B398" s="64" t="s">
        <v>1043</v>
      </c>
      <c r="C398" s="62">
        <v>2019</v>
      </c>
      <c r="D398" s="66">
        <v>1250</v>
      </c>
      <c r="E398" s="4"/>
    </row>
    <row r="399" spans="1:4" ht="12.75" customHeight="1">
      <c r="A399" s="396" t="s">
        <v>382</v>
      </c>
      <c r="B399" s="396"/>
      <c r="C399" s="396"/>
      <c r="D399" s="88">
        <f>SUM(D394:D398)</f>
        <v>13730</v>
      </c>
    </row>
    <row r="400" spans="1:4" ht="12.75" customHeight="1">
      <c r="A400" s="401" t="s">
        <v>435</v>
      </c>
      <c r="B400" s="401"/>
      <c r="C400" s="401"/>
      <c r="D400" s="401"/>
    </row>
    <row r="401" spans="1:4" ht="12.75">
      <c r="A401" s="80">
        <v>1</v>
      </c>
      <c r="B401" s="64" t="s">
        <v>437</v>
      </c>
      <c r="C401" s="62">
        <v>2015</v>
      </c>
      <c r="D401" s="70">
        <v>2659</v>
      </c>
    </row>
    <row r="402" spans="1:4" ht="12.75">
      <c r="A402" s="80">
        <v>2</v>
      </c>
      <c r="B402" s="64" t="s">
        <v>438</v>
      </c>
      <c r="C402" s="62">
        <v>2015</v>
      </c>
      <c r="D402" s="70">
        <v>2439.02</v>
      </c>
    </row>
    <row r="403" spans="1:4" ht="12.75">
      <c r="A403" s="80">
        <v>3</v>
      </c>
      <c r="B403" s="64" t="s">
        <v>439</v>
      </c>
      <c r="C403" s="62">
        <v>2015</v>
      </c>
      <c r="D403" s="66">
        <v>3200</v>
      </c>
    </row>
    <row r="404" spans="1:4" ht="12.75">
      <c r="A404" s="80">
        <v>4</v>
      </c>
      <c r="B404" s="64" t="s">
        <v>440</v>
      </c>
      <c r="C404" s="62">
        <v>2016</v>
      </c>
      <c r="D404" s="70">
        <v>170.99</v>
      </c>
    </row>
    <row r="405" spans="1:4" ht="12.75">
      <c r="A405" s="80">
        <v>5</v>
      </c>
      <c r="B405" s="64" t="s">
        <v>716</v>
      </c>
      <c r="C405" s="62">
        <v>2016</v>
      </c>
      <c r="D405" s="66">
        <v>500</v>
      </c>
    </row>
    <row r="406" spans="1:4" ht="12.75">
      <c r="A406" s="80">
        <v>6</v>
      </c>
      <c r="B406" s="64" t="s">
        <v>554</v>
      </c>
      <c r="C406" s="62">
        <v>2016</v>
      </c>
      <c r="D406" s="66">
        <v>2600</v>
      </c>
    </row>
    <row r="407" spans="1:4" ht="12.75">
      <c r="A407" s="80">
        <v>7</v>
      </c>
      <c r="B407" s="64" t="s">
        <v>555</v>
      </c>
      <c r="C407" s="62">
        <v>2016</v>
      </c>
      <c r="D407" s="66">
        <v>2328.99</v>
      </c>
    </row>
    <row r="408" spans="1:4" ht="13.5" customHeight="1">
      <c r="A408" s="80">
        <v>8</v>
      </c>
      <c r="B408" s="64" t="s">
        <v>555</v>
      </c>
      <c r="C408" s="62">
        <v>2016</v>
      </c>
      <c r="D408" s="66">
        <v>2049.99</v>
      </c>
    </row>
    <row r="409" spans="1:4" ht="12.75">
      <c r="A409" s="80">
        <v>9</v>
      </c>
      <c r="B409" s="64" t="s">
        <v>555</v>
      </c>
      <c r="C409" s="62">
        <v>2016</v>
      </c>
      <c r="D409" s="66">
        <v>2049.99</v>
      </c>
    </row>
    <row r="410" spans="1:4" ht="12.75">
      <c r="A410" s="80">
        <v>10</v>
      </c>
      <c r="B410" s="64" t="s">
        <v>556</v>
      </c>
      <c r="C410" s="62">
        <v>2016</v>
      </c>
      <c r="D410" s="66">
        <v>93</v>
      </c>
    </row>
    <row r="411" spans="1:4" ht="12.75">
      <c r="A411" s="80">
        <v>11</v>
      </c>
      <c r="B411" s="64" t="s">
        <v>557</v>
      </c>
      <c r="C411" s="62">
        <v>2016</v>
      </c>
      <c r="D411" s="66">
        <v>1555.95</v>
      </c>
    </row>
    <row r="412" spans="1:4" ht="12.75">
      <c r="A412" s="80">
        <v>12</v>
      </c>
      <c r="B412" s="64" t="s">
        <v>557</v>
      </c>
      <c r="C412" s="62">
        <v>2016</v>
      </c>
      <c r="D412" s="66">
        <v>1555.95</v>
      </c>
    </row>
    <row r="413" spans="1:4" ht="12.75">
      <c r="A413" s="80">
        <v>13</v>
      </c>
      <c r="B413" s="64" t="s">
        <v>558</v>
      </c>
      <c r="C413" s="62">
        <v>2017</v>
      </c>
      <c r="D413" s="66">
        <v>2399</v>
      </c>
    </row>
    <row r="414" spans="1:4" ht="12.75">
      <c r="A414" s="80">
        <v>14</v>
      </c>
      <c r="B414" s="64" t="s">
        <v>559</v>
      </c>
      <c r="C414" s="62">
        <v>2017</v>
      </c>
      <c r="D414" s="66">
        <v>2270</v>
      </c>
    </row>
    <row r="415" spans="1:4" ht="12.75">
      <c r="A415" s="80">
        <v>15</v>
      </c>
      <c r="B415" s="64" t="s">
        <v>560</v>
      </c>
      <c r="C415" s="62">
        <v>2017</v>
      </c>
      <c r="D415" s="66">
        <v>639.99</v>
      </c>
    </row>
    <row r="416" spans="1:4" ht="12.75">
      <c r="A416" s="80">
        <v>16</v>
      </c>
      <c r="B416" s="64" t="s">
        <v>561</v>
      </c>
      <c r="C416" s="62">
        <v>2017</v>
      </c>
      <c r="D416" s="66">
        <v>1834.21</v>
      </c>
    </row>
    <row r="417" spans="1:4" s="84" customFormat="1" ht="12.75">
      <c r="A417" s="80">
        <v>17</v>
      </c>
      <c r="B417" s="64" t="s">
        <v>562</v>
      </c>
      <c r="C417" s="62">
        <v>2017</v>
      </c>
      <c r="D417" s="66">
        <v>1400.97</v>
      </c>
    </row>
    <row r="418" spans="1:4" s="84" customFormat="1" ht="12.75">
      <c r="A418" s="80">
        <v>18</v>
      </c>
      <c r="B418" s="64" t="s">
        <v>717</v>
      </c>
      <c r="C418" s="62">
        <v>2017</v>
      </c>
      <c r="D418" s="66">
        <v>3045</v>
      </c>
    </row>
    <row r="419" spans="1:4" ht="12.75">
      <c r="A419" s="80">
        <v>19</v>
      </c>
      <c r="B419" s="64" t="s">
        <v>559</v>
      </c>
      <c r="C419" s="62">
        <v>2017</v>
      </c>
      <c r="D419" s="66">
        <v>2500</v>
      </c>
    </row>
    <row r="420" spans="1:4" ht="12.75">
      <c r="A420" s="80">
        <v>20</v>
      </c>
      <c r="B420" s="64" t="s">
        <v>559</v>
      </c>
      <c r="C420" s="62">
        <v>2017</v>
      </c>
      <c r="D420" s="66">
        <v>2500</v>
      </c>
    </row>
    <row r="421" spans="1:4" s="84" customFormat="1" ht="12.75">
      <c r="A421" s="80">
        <v>21</v>
      </c>
      <c r="B421" s="64" t="s">
        <v>559</v>
      </c>
      <c r="C421" s="62">
        <v>2017</v>
      </c>
      <c r="D421" s="66">
        <v>2500</v>
      </c>
    </row>
    <row r="422" spans="1:4" s="84" customFormat="1" ht="12.75">
      <c r="A422" s="80">
        <v>22</v>
      </c>
      <c r="B422" s="64" t="s">
        <v>718</v>
      </c>
      <c r="C422" s="62">
        <v>2017</v>
      </c>
      <c r="D422" s="66">
        <v>2850</v>
      </c>
    </row>
    <row r="423" spans="1:4" s="84" customFormat="1" ht="12.75">
      <c r="A423" s="80">
        <v>23</v>
      </c>
      <c r="B423" s="64" t="s">
        <v>1340</v>
      </c>
      <c r="C423" s="62">
        <v>2019</v>
      </c>
      <c r="D423" s="66">
        <v>1500</v>
      </c>
    </row>
    <row r="424" spans="1:4" s="84" customFormat="1" ht="12.75">
      <c r="A424" s="80">
        <v>24</v>
      </c>
      <c r="B424" s="64" t="s">
        <v>441</v>
      </c>
      <c r="C424" s="62">
        <v>2015</v>
      </c>
      <c r="D424" s="70">
        <v>339</v>
      </c>
    </row>
    <row r="425" spans="1:4" s="84" customFormat="1" ht="12.75">
      <c r="A425" s="80">
        <v>25</v>
      </c>
      <c r="B425" s="64" t="s">
        <v>719</v>
      </c>
      <c r="C425" s="62">
        <v>2016</v>
      </c>
      <c r="D425" s="70">
        <v>370</v>
      </c>
    </row>
    <row r="426" spans="1:4" ht="12.75">
      <c r="A426" s="80">
        <v>26</v>
      </c>
      <c r="B426" s="64" t="s">
        <v>720</v>
      </c>
      <c r="C426" s="62">
        <v>2016</v>
      </c>
      <c r="D426" s="70">
        <v>560</v>
      </c>
    </row>
    <row r="427" spans="1:4" ht="12.75">
      <c r="A427" s="80">
        <v>27</v>
      </c>
      <c r="B427" s="64" t="s">
        <v>563</v>
      </c>
      <c r="C427" s="62">
        <v>2016</v>
      </c>
      <c r="D427" s="66">
        <v>350</v>
      </c>
    </row>
    <row r="428" spans="1:4" ht="12.75">
      <c r="A428" s="80">
        <v>28</v>
      </c>
      <c r="B428" s="64" t="s">
        <v>564</v>
      </c>
      <c r="C428" s="62">
        <v>2016</v>
      </c>
      <c r="D428" s="66">
        <v>319</v>
      </c>
    </row>
    <row r="429" spans="1:4" ht="12.75">
      <c r="A429" s="80">
        <v>29</v>
      </c>
      <c r="B429" s="64" t="s">
        <v>1341</v>
      </c>
      <c r="C429" s="62">
        <v>2018</v>
      </c>
      <c r="D429" s="66">
        <v>2001.59</v>
      </c>
    </row>
    <row r="430" spans="1:4" ht="12.75">
      <c r="A430" s="80">
        <v>30</v>
      </c>
      <c r="B430" s="64" t="s">
        <v>1342</v>
      </c>
      <c r="C430" s="62">
        <v>2018</v>
      </c>
      <c r="D430" s="66">
        <v>359</v>
      </c>
    </row>
    <row r="431" spans="1:4" ht="12.75">
      <c r="A431" s="80">
        <v>31</v>
      </c>
      <c r="B431" s="64" t="s">
        <v>1343</v>
      </c>
      <c r="C431" s="62">
        <v>2018</v>
      </c>
      <c r="D431" s="66">
        <v>319</v>
      </c>
    </row>
    <row r="432" spans="1:4" s="21" customFormat="1" ht="12.75" customHeight="1">
      <c r="A432" s="396" t="s">
        <v>382</v>
      </c>
      <c r="B432" s="396"/>
      <c r="C432" s="396"/>
      <c r="D432" s="90">
        <f>SUM(D401:D431)</f>
        <v>49259.64</v>
      </c>
    </row>
    <row r="433" spans="1:4" ht="12.75" customHeight="1">
      <c r="A433" s="401" t="s">
        <v>442</v>
      </c>
      <c r="B433" s="401"/>
      <c r="C433" s="401"/>
      <c r="D433" s="401"/>
    </row>
    <row r="434" spans="1:4" ht="12.75">
      <c r="A434" s="80">
        <v>1</v>
      </c>
      <c r="B434" s="64" t="s">
        <v>436</v>
      </c>
      <c r="C434" s="62">
        <v>2015</v>
      </c>
      <c r="D434" s="66">
        <v>2300</v>
      </c>
    </row>
    <row r="435" spans="1:4" ht="12.75">
      <c r="A435" s="80">
        <v>2</v>
      </c>
      <c r="B435" s="64" t="s">
        <v>569</v>
      </c>
      <c r="C435" s="62">
        <v>2015</v>
      </c>
      <c r="D435" s="66">
        <v>1699</v>
      </c>
    </row>
    <row r="436" spans="1:4" ht="12.75">
      <c r="A436" s="80">
        <v>3</v>
      </c>
      <c r="B436" s="64" t="s">
        <v>570</v>
      </c>
      <c r="C436" s="62">
        <v>2016</v>
      </c>
      <c r="D436" s="66">
        <v>1350</v>
      </c>
    </row>
    <row r="437" spans="1:4" ht="12.75">
      <c r="A437" s="80">
        <v>4</v>
      </c>
      <c r="B437" s="64" t="s">
        <v>571</v>
      </c>
      <c r="C437" s="62">
        <v>2016</v>
      </c>
      <c r="D437" s="66">
        <v>2500</v>
      </c>
    </row>
    <row r="438" spans="1:4" ht="12.75">
      <c r="A438" s="80">
        <v>5</v>
      </c>
      <c r="B438" s="64" t="s">
        <v>571</v>
      </c>
      <c r="C438" s="62">
        <v>2016</v>
      </c>
      <c r="D438" s="66">
        <v>2500</v>
      </c>
    </row>
    <row r="439" spans="1:4" ht="12.75">
      <c r="A439" s="80">
        <v>6</v>
      </c>
      <c r="B439" s="64" t="s">
        <v>436</v>
      </c>
      <c r="C439" s="62">
        <v>2016</v>
      </c>
      <c r="D439" s="66">
        <v>1298</v>
      </c>
    </row>
    <row r="440" spans="1:4" ht="12.75">
      <c r="A440" s="80">
        <v>7</v>
      </c>
      <c r="B440" s="64" t="s">
        <v>569</v>
      </c>
      <c r="C440" s="62">
        <v>2017</v>
      </c>
      <c r="D440" s="66">
        <v>2259</v>
      </c>
    </row>
    <row r="441" spans="1:4" ht="12.75">
      <c r="A441" s="80">
        <v>8</v>
      </c>
      <c r="B441" s="64" t="s">
        <v>572</v>
      </c>
      <c r="C441" s="62">
        <v>2017</v>
      </c>
      <c r="D441" s="66">
        <v>1410</v>
      </c>
    </row>
    <row r="442" spans="1:4" ht="12.75">
      <c r="A442" s="80">
        <v>9</v>
      </c>
      <c r="B442" s="64" t="s">
        <v>573</v>
      </c>
      <c r="C442" s="62">
        <v>2017</v>
      </c>
      <c r="D442" s="66">
        <v>287</v>
      </c>
    </row>
    <row r="443" spans="1:4" ht="12.75">
      <c r="A443" s="80">
        <v>10</v>
      </c>
      <c r="B443" s="64" t="s">
        <v>668</v>
      </c>
      <c r="C443" s="62">
        <v>2018</v>
      </c>
      <c r="D443" s="66">
        <v>15800</v>
      </c>
    </row>
    <row r="444" spans="1:6" ht="12.75" customHeight="1">
      <c r="A444" s="406" t="s">
        <v>382</v>
      </c>
      <c r="B444" s="406"/>
      <c r="C444" s="406"/>
      <c r="D444" s="97">
        <f>SUM(D434:D443)</f>
        <v>31403</v>
      </c>
      <c r="F444" s="21"/>
    </row>
    <row r="445" spans="1:6" ht="12.75" customHeight="1">
      <c r="A445" s="401" t="s">
        <v>444</v>
      </c>
      <c r="B445" s="401"/>
      <c r="C445" s="401"/>
      <c r="D445" s="401"/>
      <c r="F445" s="21"/>
    </row>
    <row r="446" spans="1:6" ht="12.75" customHeight="1">
      <c r="A446" s="80">
        <v>1</v>
      </c>
      <c r="B446" s="47" t="s">
        <v>407</v>
      </c>
      <c r="C446" s="55">
        <v>2015</v>
      </c>
      <c r="D446" s="96">
        <v>2798</v>
      </c>
      <c r="F446" s="21"/>
    </row>
    <row r="447" spans="1:4" ht="12.75" customHeight="1">
      <c r="A447" s="80">
        <v>2</v>
      </c>
      <c r="B447" s="47" t="s">
        <v>404</v>
      </c>
      <c r="C447" s="55">
        <v>2015</v>
      </c>
      <c r="D447" s="96">
        <v>579.99</v>
      </c>
    </row>
    <row r="448" spans="1:4" ht="12.75" customHeight="1">
      <c r="A448" s="80">
        <v>3</v>
      </c>
      <c r="B448" s="47" t="s">
        <v>405</v>
      </c>
      <c r="C448" s="55">
        <v>2015</v>
      </c>
      <c r="D448" s="96">
        <v>500</v>
      </c>
    </row>
    <row r="449" spans="1:6" ht="12.75" customHeight="1">
      <c r="A449" s="80">
        <v>4</v>
      </c>
      <c r="B449" s="47" t="s">
        <v>445</v>
      </c>
      <c r="C449" s="55">
        <v>2015</v>
      </c>
      <c r="D449" s="96">
        <v>1169</v>
      </c>
      <c r="F449" s="107"/>
    </row>
    <row r="450" spans="1:6" ht="12.75" customHeight="1">
      <c r="A450" s="80">
        <v>5</v>
      </c>
      <c r="B450" s="78" t="s">
        <v>406</v>
      </c>
      <c r="C450" s="57">
        <v>2015</v>
      </c>
      <c r="D450" s="96">
        <v>2994.58</v>
      </c>
      <c r="F450" s="107"/>
    </row>
    <row r="451" spans="1:4" ht="12.75" customHeight="1">
      <c r="A451" s="80">
        <v>6</v>
      </c>
      <c r="B451" s="47" t="s">
        <v>576</v>
      </c>
      <c r="C451" s="55">
        <v>2016</v>
      </c>
      <c r="D451" s="96">
        <v>1985</v>
      </c>
    </row>
    <row r="452" spans="1:4" ht="12.75" customHeight="1">
      <c r="A452" s="80">
        <v>7</v>
      </c>
      <c r="B452" s="47" t="s">
        <v>575</v>
      </c>
      <c r="C452" s="55">
        <v>2016</v>
      </c>
      <c r="D452" s="96">
        <v>600</v>
      </c>
    </row>
    <row r="453" spans="1:4" ht="12.75" customHeight="1">
      <c r="A453" s="80">
        <v>8</v>
      </c>
      <c r="B453" s="47" t="s">
        <v>577</v>
      </c>
      <c r="C453" s="55">
        <v>2016</v>
      </c>
      <c r="D453" s="96">
        <v>3500</v>
      </c>
    </row>
    <row r="454" spans="1:4" ht="12.75" customHeight="1">
      <c r="A454" s="80">
        <v>9</v>
      </c>
      <c r="B454" s="47" t="s">
        <v>578</v>
      </c>
      <c r="C454" s="55">
        <v>2016</v>
      </c>
      <c r="D454" s="96">
        <v>1600</v>
      </c>
    </row>
    <row r="455" spans="1:4" ht="12.75" customHeight="1">
      <c r="A455" s="80">
        <v>10</v>
      </c>
      <c r="B455" s="47" t="s">
        <v>579</v>
      </c>
      <c r="C455" s="55">
        <v>2017</v>
      </c>
      <c r="D455" s="96">
        <v>4900</v>
      </c>
    </row>
    <row r="456" spans="1:4" ht="12.75" customHeight="1">
      <c r="A456" s="80">
        <v>11</v>
      </c>
      <c r="B456" s="47" t="s">
        <v>570</v>
      </c>
      <c r="C456" s="55">
        <v>2017</v>
      </c>
      <c r="D456" s="96">
        <v>1350</v>
      </c>
    </row>
    <row r="457" spans="1:4" ht="12.75" customHeight="1">
      <c r="A457" s="80">
        <v>12</v>
      </c>
      <c r="B457" s="47" t="s">
        <v>580</v>
      </c>
      <c r="C457" s="55">
        <v>2017</v>
      </c>
      <c r="D457" s="96">
        <v>2373</v>
      </c>
    </row>
    <row r="458" spans="1:4" ht="12.75" customHeight="1">
      <c r="A458" s="80">
        <v>13</v>
      </c>
      <c r="B458" s="47" t="s">
        <v>673</v>
      </c>
      <c r="C458" s="55">
        <v>2017</v>
      </c>
      <c r="D458" s="96">
        <v>1650</v>
      </c>
    </row>
    <row r="459" spans="1:4" ht="12.75" customHeight="1">
      <c r="A459" s="80">
        <v>14</v>
      </c>
      <c r="B459" s="47" t="s">
        <v>674</v>
      </c>
      <c r="C459" s="55">
        <v>2017</v>
      </c>
      <c r="D459" s="96">
        <v>2198.99</v>
      </c>
    </row>
    <row r="460" spans="1:4" ht="12.75" customHeight="1">
      <c r="A460" s="80">
        <v>15</v>
      </c>
      <c r="B460" s="47" t="s">
        <v>539</v>
      </c>
      <c r="C460" s="55">
        <v>2017</v>
      </c>
      <c r="D460" s="96">
        <v>1599</v>
      </c>
    </row>
    <row r="461" spans="1:4" ht="12.75" customHeight="1">
      <c r="A461" s="80">
        <v>16</v>
      </c>
      <c r="B461" s="286" t="s">
        <v>1104</v>
      </c>
      <c r="C461" s="55">
        <v>2018</v>
      </c>
      <c r="D461" s="287">
        <v>15800</v>
      </c>
    </row>
    <row r="462" spans="1:4" ht="12.75" customHeight="1">
      <c r="A462" s="80">
        <v>17</v>
      </c>
      <c r="B462" s="286" t="s">
        <v>1105</v>
      </c>
      <c r="C462" s="55">
        <v>2018</v>
      </c>
      <c r="D462" s="96">
        <v>549</v>
      </c>
    </row>
    <row r="463" spans="1:4" ht="12.75" customHeight="1">
      <c r="A463" s="80">
        <v>18</v>
      </c>
      <c r="B463" s="286" t="s">
        <v>1106</v>
      </c>
      <c r="C463" s="55">
        <v>2019</v>
      </c>
      <c r="D463" s="96">
        <v>2200</v>
      </c>
    </row>
    <row r="464" spans="1:4" s="84" customFormat="1" ht="12.75" customHeight="1">
      <c r="A464" s="396" t="s">
        <v>382</v>
      </c>
      <c r="B464" s="396"/>
      <c r="C464" s="396"/>
      <c r="D464" s="90">
        <f>SUM(D446:D463)</f>
        <v>48346.56</v>
      </c>
    </row>
    <row r="465" spans="1:4" s="19" customFormat="1" ht="12.75" customHeight="1">
      <c r="A465" s="401" t="s">
        <v>446</v>
      </c>
      <c r="B465" s="401"/>
      <c r="C465" s="401"/>
      <c r="D465" s="401"/>
    </row>
    <row r="466" spans="1:4" s="84" customFormat="1" ht="12.75">
      <c r="A466" s="80">
        <v>1</v>
      </c>
      <c r="B466" s="64" t="s">
        <v>448</v>
      </c>
      <c r="C466" s="62">
        <v>2015</v>
      </c>
      <c r="D466" s="66">
        <v>279</v>
      </c>
    </row>
    <row r="467" spans="1:4" s="84" customFormat="1" ht="12.75">
      <c r="A467" s="80">
        <v>2</v>
      </c>
      <c r="B467" s="64" t="s">
        <v>449</v>
      </c>
      <c r="C467" s="62">
        <v>2015</v>
      </c>
      <c r="D467" s="66">
        <v>1200</v>
      </c>
    </row>
    <row r="468" spans="1:4" s="84" customFormat="1" ht="12.75">
      <c r="A468" s="80">
        <v>3</v>
      </c>
      <c r="B468" s="64" t="s">
        <v>450</v>
      </c>
      <c r="C468" s="62">
        <v>2015</v>
      </c>
      <c r="D468" s="66">
        <v>443</v>
      </c>
    </row>
    <row r="469" spans="1:4" s="84" customFormat="1" ht="12.75">
      <c r="A469" s="80">
        <v>4</v>
      </c>
      <c r="B469" s="64" t="s">
        <v>447</v>
      </c>
      <c r="C469" s="62">
        <v>2015</v>
      </c>
      <c r="D469" s="66">
        <v>1949</v>
      </c>
    </row>
    <row r="470" spans="1:4" s="84" customFormat="1" ht="12.75">
      <c r="A470" s="80">
        <v>5</v>
      </c>
      <c r="B470" s="64" t="s">
        <v>584</v>
      </c>
      <c r="C470" s="62">
        <v>2016</v>
      </c>
      <c r="D470" s="66">
        <v>4000</v>
      </c>
    </row>
    <row r="471" spans="1:4" s="84" customFormat="1" ht="12.75">
      <c r="A471" s="80">
        <v>6</v>
      </c>
      <c r="B471" s="64" t="s">
        <v>1141</v>
      </c>
      <c r="C471" s="62">
        <v>2016</v>
      </c>
      <c r="D471" s="66">
        <v>399</v>
      </c>
    </row>
    <row r="472" spans="1:4" s="84" customFormat="1" ht="12.75">
      <c r="A472" s="80">
        <v>7</v>
      </c>
      <c r="B472" s="64" t="s">
        <v>1142</v>
      </c>
      <c r="C472" s="62">
        <v>2016</v>
      </c>
      <c r="D472" s="66">
        <v>798</v>
      </c>
    </row>
    <row r="473" spans="1:4" s="84" customFormat="1" ht="12.75">
      <c r="A473" s="80">
        <v>8</v>
      </c>
      <c r="B473" s="64" t="s">
        <v>585</v>
      </c>
      <c r="C473" s="62">
        <v>2016</v>
      </c>
      <c r="D473" s="66">
        <v>200</v>
      </c>
    </row>
    <row r="474" spans="1:4" s="84" customFormat="1" ht="12.75">
      <c r="A474" s="80">
        <v>9</v>
      </c>
      <c r="B474" s="64" t="s">
        <v>586</v>
      </c>
      <c r="C474" s="62">
        <v>2016</v>
      </c>
      <c r="D474" s="66">
        <v>719.1</v>
      </c>
    </row>
    <row r="475" spans="1:4" s="84" customFormat="1" ht="12.75">
      <c r="A475" s="80">
        <v>10</v>
      </c>
      <c r="B475" s="64" t="s">
        <v>587</v>
      </c>
      <c r="C475" s="62">
        <v>2016</v>
      </c>
      <c r="D475" s="66">
        <v>373.98</v>
      </c>
    </row>
    <row r="476" spans="1:4" s="84" customFormat="1" ht="12.75">
      <c r="A476" s="80">
        <v>11</v>
      </c>
      <c r="B476" s="64" t="s">
        <v>588</v>
      </c>
      <c r="C476" s="62">
        <v>2017</v>
      </c>
      <c r="D476" s="66">
        <v>1100</v>
      </c>
    </row>
    <row r="477" spans="1:4" s="84" customFormat="1" ht="12.75">
      <c r="A477" s="80">
        <v>12</v>
      </c>
      <c r="B477" s="64" t="s">
        <v>589</v>
      </c>
      <c r="C477" s="62">
        <v>2017</v>
      </c>
      <c r="D477" s="66">
        <v>1349.99</v>
      </c>
    </row>
    <row r="478" spans="1:4" s="84" customFormat="1" ht="12.75">
      <c r="A478" s="80">
        <v>13</v>
      </c>
      <c r="B478" s="64" t="s">
        <v>447</v>
      </c>
      <c r="C478" s="62">
        <v>2017</v>
      </c>
      <c r="D478" s="66">
        <v>1750</v>
      </c>
    </row>
    <row r="479" spans="1:4" s="84" customFormat="1" ht="12.75">
      <c r="A479" s="80">
        <v>14</v>
      </c>
      <c r="B479" s="64" t="s">
        <v>590</v>
      </c>
      <c r="C479" s="62">
        <v>2017</v>
      </c>
      <c r="D479" s="66">
        <v>1599</v>
      </c>
    </row>
    <row r="480" spans="1:4" s="84" customFormat="1" ht="12.75">
      <c r="A480" s="80">
        <v>15</v>
      </c>
      <c r="B480" s="64" t="s">
        <v>1143</v>
      </c>
      <c r="C480" s="62">
        <v>2017</v>
      </c>
      <c r="D480" s="66">
        <v>3899.97</v>
      </c>
    </row>
    <row r="481" spans="1:4" s="84" customFormat="1" ht="12.75">
      <c r="A481" s="80">
        <v>16</v>
      </c>
      <c r="B481" s="64" t="s">
        <v>1144</v>
      </c>
      <c r="C481" s="62">
        <v>2017</v>
      </c>
      <c r="D481" s="66">
        <v>1999</v>
      </c>
    </row>
    <row r="482" spans="1:4" s="84" customFormat="1" ht="12.75">
      <c r="A482" s="80">
        <v>17</v>
      </c>
      <c r="B482" s="64" t="s">
        <v>1145</v>
      </c>
      <c r="C482" s="62">
        <v>2017</v>
      </c>
      <c r="D482" s="66">
        <v>272</v>
      </c>
    </row>
    <row r="483" spans="1:4" s="84" customFormat="1" ht="12.75">
      <c r="A483" s="80">
        <v>18</v>
      </c>
      <c r="B483" s="64" t="s">
        <v>448</v>
      </c>
      <c r="C483" s="62">
        <v>2017</v>
      </c>
      <c r="D483" s="66">
        <v>250</v>
      </c>
    </row>
    <row r="484" spans="1:4" s="84" customFormat="1" ht="12.75">
      <c r="A484" s="80">
        <v>19</v>
      </c>
      <c r="B484" s="64" t="s">
        <v>676</v>
      </c>
      <c r="C484" s="62">
        <v>2017</v>
      </c>
      <c r="D484" s="66">
        <v>354.99</v>
      </c>
    </row>
    <row r="485" spans="1:4" s="84" customFormat="1" ht="12.75">
      <c r="A485" s="80">
        <v>20</v>
      </c>
      <c r="B485" s="64" t="s">
        <v>1146</v>
      </c>
      <c r="C485" s="62">
        <v>2018</v>
      </c>
      <c r="D485" s="66">
        <v>4199.98</v>
      </c>
    </row>
    <row r="486" spans="1:4" s="84" customFormat="1" ht="12.75">
      <c r="A486" s="80">
        <v>21</v>
      </c>
      <c r="B486" s="64" t="s">
        <v>1147</v>
      </c>
      <c r="C486" s="62">
        <v>2018</v>
      </c>
      <c r="D486" s="66">
        <v>589.99</v>
      </c>
    </row>
    <row r="487" spans="1:4" s="84" customFormat="1" ht="12.75">
      <c r="A487" s="80">
        <v>22</v>
      </c>
      <c r="B487" s="64" t="s">
        <v>1148</v>
      </c>
      <c r="C487" s="62">
        <v>2018</v>
      </c>
      <c r="D487" s="66">
        <v>10499.95</v>
      </c>
    </row>
    <row r="488" spans="1:4" s="84" customFormat="1" ht="12.75">
      <c r="A488" s="80">
        <v>23</v>
      </c>
      <c r="B488" s="64" t="s">
        <v>1149</v>
      </c>
      <c r="C488" s="62">
        <v>2018</v>
      </c>
      <c r="D488" s="66">
        <v>4199.98</v>
      </c>
    </row>
    <row r="489" spans="1:4" s="84" customFormat="1" ht="12.75">
      <c r="A489" s="80">
        <v>24</v>
      </c>
      <c r="B489" s="64" t="s">
        <v>1150</v>
      </c>
      <c r="C489" s="62">
        <v>2019</v>
      </c>
      <c r="D489" s="66">
        <v>3120</v>
      </c>
    </row>
    <row r="490" spans="1:4" s="84" customFormat="1" ht="12.75">
      <c r="A490" s="80">
        <v>25</v>
      </c>
      <c r="B490" s="64" t="s">
        <v>1151</v>
      </c>
      <c r="C490" s="62">
        <v>2019</v>
      </c>
      <c r="D490" s="66">
        <v>5996.98</v>
      </c>
    </row>
    <row r="491" spans="1:4" s="84" customFormat="1" ht="12.75" customHeight="1">
      <c r="A491" s="396" t="s">
        <v>382</v>
      </c>
      <c r="B491" s="396"/>
      <c r="C491" s="396"/>
      <c r="D491" s="98">
        <f>SUM(D466:D490)</f>
        <v>51542.91</v>
      </c>
    </row>
    <row r="492" spans="1:4" s="84" customFormat="1" ht="12.75" customHeight="1">
      <c r="A492" s="401" t="s">
        <v>678</v>
      </c>
      <c r="B492" s="401"/>
      <c r="C492" s="401"/>
      <c r="D492" s="401"/>
    </row>
    <row r="493" spans="1:4" s="84" customFormat="1" ht="12.75">
      <c r="A493" s="80">
        <v>1</v>
      </c>
      <c r="B493" s="58" t="s">
        <v>451</v>
      </c>
      <c r="C493" s="56">
        <v>2015</v>
      </c>
      <c r="D493" s="66">
        <v>1935</v>
      </c>
    </row>
    <row r="494" spans="1:4" s="84" customFormat="1" ht="12.75">
      <c r="A494" s="80">
        <v>2</v>
      </c>
      <c r="B494" s="58" t="s">
        <v>452</v>
      </c>
      <c r="C494" s="56">
        <v>2015</v>
      </c>
      <c r="D494" s="66">
        <v>1280</v>
      </c>
    </row>
    <row r="495" spans="1:4" s="84" customFormat="1" ht="12.75">
      <c r="A495" s="80">
        <v>3</v>
      </c>
      <c r="B495" s="58" t="s">
        <v>592</v>
      </c>
      <c r="C495" s="56">
        <v>2016</v>
      </c>
      <c r="D495" s="66">
        <v>2550</v>
      </c>
    </row>
    <row r="496" spans="1:4" s="84" customFormat="1" ht="12.75">
      <c r="A496" s="80">
        <v>4</v>
      </c>
      <c r="B496" s="58" t="s">
        <v>593</v>
      </c>
      <c r="C496" s="56">
        <v>2016</v>
      </c>
      <c r="D496" s="66">
        <v>2500</v>
      </c>
    </row>
    <row r="497" spans="1:4" s="84" customFormat="1" ht="12.75">
      <c r="A497" s="80">
        <v>5</v>
      </c>
      <c r="B497" s="58" t="s">
        <v>594</v>
      </c>
      <c r="C497" s="56">
        <v>2016</v>
      </c>
      <c r="D497" s="66">
        <v>1489.99</v>
      </c>
    </row>
    <row r="498" spans="1:4" s="84" customFormat="1" ht="12.75">
      <c r="A498" s="80">
        <v>6</v>
      </c>
      <c r="B498" s="58" t="s">
        <v>594</v>
      </c>
      <c r="C498" s="56">
        <v>2016</v>
      </c>
      <c r="D498" s="66">
        <v>1490</v>
      </c>
    </row>
    <row r="499" spans="1:4" s="84" customFormat="1" ht="12.75">
      <c r="A499" s="80">
        <v>7</v>
      </c>
      <c r="B499" s="58" t="s">
        <v>595</v>
      </c>
      <c r="C499" s="56">
        <v>2016</v>
      </c>
      <c r="D499" s="66">
        <v>1522</v>
      </c>
    </row>
    <row r="500" spans="1:4" s="84" customFormat="1" ht="12.75">
      <c r="A500" s="80">
        <v>8</v>
      </c>
      <c r="B500" s="58" t="s">
        <v>596</v>
      </c>
      <c r="C500" s="56">
        <v>2017</v>
      </c>
      <c r="D500" s="66">
        <v>2300</v>
      </c>
    </row>
    <row r="501" spans="1:4" s="84" customFormat="1" ht="12.75">
      <c r="A501" s="80">
        <v>9</v>
      </c>
      <c r="B501" s="58" t="s">
        <v>597</v>
      </c>
      <c r="C501" s="56">
        <v>2017</v>
      </c>
      <c r="D501" s="66">
        <v>2764.01</v>
      </c>
    </row>
    <row r="502" spans="1:4" s="84" customFormat="1" ht="12.75">
      <c r="A502" s="80">
        <v>10</v>
      </c>
      <c r="B502" s="58" t="s">
        <v>680</v>
      </c>
      <c r="C502" s="56">
        <v>2018</v>
      </c>
      <c r="D502" s="66">
        <v>600</v>
      </c>
    </row>
    <row r="503" spans="1:4" s="84" customFormat="1" ht="12.75">
      <c r="A503" s="80">
        <v>11</v>
      </c>
      <c r="B503" s="58" t="s">
        <v>680</v>
      </c>
      <c r="C503" s="56">
        <v>2018</v>
      </c>
      <c r="D503" s="66">
        <v>600</v>
      </c>
    </row>
    <row r="504" spans="1:4" s="84" customFormat="1" ht="12.75">
      <c r="A504" s="80">
        <v>12</v>
      </c>
      <c r="B504" s="58" t="s">
        <v>681</v>
      </c>
      <c r="C504" s="56">
        <v>2018</v>
      </c>
      <c r="D504" s="66">
        <v>1470</v>
      </c>
    </row>
    <row r="505" spans="1:4" s="84" customFormat="1" ht="12.75">
      <c r="A505" s="80">
        <v>13</v>
      </c>
      <c r="B505" s="58" t="s">
        <v>681</v>
      </c>
      <c r="C505" s="56">
        <v>2018</v>
      </c>
      <c r="D505" s="66">
        <v>1470</v>
      </c>
    </row>
    <row r="506" spans="1:4" s="84" customFormat="1" ht="12.75">
      <c r="A506" s="80">
        <v>14</v>
      </c>
      <c r="B506" s="58" t="s">
        <v>680</v>
      </c>
      <c r="C506" s="56">
        <v>2018</v>
      </c>
      <c r="D506" s="66">
        <v>600</v>
      </c>
    </row>
    <row r="507" spans="1:4" s="84" customFormat="1" ht="12.75">
      <c r="A507" s="80">
        <v>15</v>
      </c>
      <c r="B507" s="58" t="s">
        <v>680</v>
      </c>
      <c r="C507" s="56">
        <v>2018</v>
      </c>
      <c r="D507" s="66">
        <v>600</v>
      </c>
    </row>
    <row r="508" spans="1:4" s="84" customFormat="1" ht="12.75">
      <c r="A508" s="80">
        <v>16</v>
      </c>
      <c r="B508" s="58" t="s">
        <v>680</v>
      </c>
      <c r="C508" s="56">
        <v>2018</v>
      </c>
      <c r="D508" s="66">
        <v>550</v>
      </c>
    </row>
    <row r="509" spans="1:4" s="84" customFormat="1" ht="12.75">
      <c r="A509" s="80">
        <v>17</v>
      </c>
      <c r="B509" s="58" t="s">
        <v>680</v>
      </c>
      <c r="C509" s="56">
        <v>2018</v>
      </c>
      <c r="D509" s="66">
        <v>700</v>
      </c>
    </row>
    <row r="510" spans="1:4" s="84" customFormat="1" ht="12.75" customHeight="1">
      <c r="A510" s="396" t="s">
        <v>382</v>
      </c>
      <c r="B510" s="396"/>
      <c r="C510" s="396"/>
      <c r="D510" s="98">
        <f>SUM(D493:D509)</f>
        <v>24421</v>
      </c>
    </row>
    <row r="511" spans="1:4" s="84" customFormat="1" ht="12.75" customHeight="1">
      <c r="A511" s="401" t="s">
        <v>453</v>
      </c>
      <c r="B511" s="401"/>
      <c r="C511" s="401"/>
      <c r="D511" s="401"/>
    </row>
    <row r="512" spans="1:4" s="84" customFormat="1" ht="12.75">
      <c r="A512" s="80">
        <v>1</v>
      </c>
      <c r="B512" s="108" t="s">
        <v>454</v>
      </c>
      <c r="C512" s="80">
        <v>2014</v>
      </c>
      <c r="D512" s="61">
        <v>1649.99</v>
      </c>
    </row>
    <row r="513" spans="1:4" s="84" customFormat="1" ht="12.75">
      <c r="A513" s="95">
        <v>2</v>
      </c>
      <c r="B513" s="47" t="s">
        <v>455</v>
      </c>
      <c r="C513" s="44">
        <v>2015</v>
      </c>
      <c r="D513" s="109">
        <v>1050</v>
      </c>
    </row>
    <row r="514" spans="1:4" s="84" customFormat="1" ht="12.75">
      <c r="A514" s="95">
        <v>3</v>
      </c>
      <c r="B514" s="47" t="s">
        <v>393</v>
      </c>
      <c r="C514" s="44">
        <v>2015</v>
      </c>
      <c r="D514" s="116">
        <v>2300</v>
      </c>
    </row>
    <row r="515" spans="1:4" s="84" customFormat="1" ht="12.75">
      <c r="A515" s="95">
        <v>4</v>
      </c>
      <c r="B515" s="47" t="s">
        <v>683</v>
      </c>
      <c r="C515" s="44">
        <v>2018</v>
      </c>
      <c r="D515" s="116">
        <v>1894</v>
      </c>
    </row>
    <row r="516" spans="1:4" s="84" customFormat="1" ht="12.75" customHeight="1">
      <c r="A516" s="396" t="s">
        <v>382</v>
      </c>
      <c r="B516" s="396"/>
      <c r="C516" s="396"/>
      <c r="D516" s="98">
        <f>SUM(D512:D515)</f>
        <v>6893.99</v>
      </c>
    </row>
    <row r="517" spans="1:4" s="84" customFormat="1" ht="12.75" customHeight="1">
      <c r="A517" s="401" t="s">
        <v>456</v>
      </c>
      <c r="B517" s="401"/>
      <c r="C517" s="401"/>
      <c r="D517" s="401"/>
    </row>
    <row r="518" spans="1:4" s="84" customFormat="1" ht="12.75">
      <c r="A518" s="80">
        <v>1</v>
      </c>
      <c r="B518" s="69" t="s">
        <v>619</v>
      </c>
      <c r="C518" s="62">
        <v>2017</v>
      </c>
      <c r="D518" s="70">
        <v>3287.06</v>
      </c>
    </row>
    <row r="519" spans="1:4" s="84" customFormat="1" ht="12.75">
      <c r="A519" s="80">
        <v>2</v>
      </c>
      <c r="B519" s="64" t="s">
        <v>457</v>
      </c>
      <c r="C519" s="62">
        <v>2015</v>
      </c>
      <c r="D519" s="66">
        <v>750</v>
      </c>
    </row>
    <row r="520" spans="1:4" s="84" customFormat="1" ht="12.75">
      <c r="A520" s="80">
        <v>3</v>
      </c>
      <c r="B520" s="64" t="s">
        <v>458</v>
      </c>
      <c r="C520" s="62">
        <v>2015</v>
      </c>
      <c r="D520" s="66">
        <v>243.89</v>
      </c>
    </row>
    <row r="521" spans="1:4" s="84" customFormat="1" ht="12.75">
      <c r="A521" s="80">
        <v>4</v>
      </c>
      <c r="B521" s="64" t="s">
        <v>459</v>
      </c>
      <c r="C521" s="62">
        <v>2016</v>
      </c>
      <c r="D521" s="66">
        <v>251.22</v>
      </c>
    </row>
    <row r="522" spans="1:4" s="84" customFormat="1" ht="12.75" customHeight="1">
      <c r="A522" s="396" t="s">
        <v>382</v>
      </c>
      <c r="B522" s="396"/>
      <c r="C522" s="396"/>
      <c r="D522" s="98">
        <f>SUM(D518:D521)</f>
        <v>4532.17</v>
      </c>
    </row>
    <row r="523" spans="1:4" s="84" customFormat="1" ht="12.75" customHeight="1">
      <c r="A523" s="401" t="s">
        <v>460</v>
      </c>
      <c r="B523" s="401"/>
      <c r="C523" s="401"/>
      <c r="D523" s="401"/>
    </row>
    <row r="524" spans="1:4" s="84" customFormat="1" ht="12.75">
      <c r="A524" s="80">
        <v>1</v>
      </c>
      <c r="B524" s="58" t="s">
        <v>682</v>
      </c>
      <c r="C524" s="56">
        <v>2018</v>
      </c>
      <c r="D524" s="66">
        <v>1130</v>
      </c>
    </row>
    <row r="525" spans="1:4" s="84" customFormat="1" ht="12.75" customHeight="1">
      <c r="A525" s="396" t="s">
        <v>382</v>
      </c>
      <c r="B525" s="396"/>
      <c r="C525" s="396"/>
      <c r="D525" s="98">
        <f>SUM(D524)</f>
        <v>1130</v>
      </c>
    </row>
    <row r="526" spans="1:4" s="84" customFormat="1" ht="12.75" customHeight="1">
      <c r="A526" s="401" t="s">
        <v>461</v>
      </c>
      <c r="B526" s="401"/>
      <c r="C526" s="401"/>
      <c r="D526" s="401"/>
    </row>
    <row r="527" spans="1:4" s="84" customFormat="1" ht="12.75">
      <c r="A527" s="80">
        <v>1</v>
      </c>
      <c r="B527" s="47" t="s">
        <v>462</v>
      </c>
      <c r="C527" s="44">
        <v>2015</v>
      </c>
      <c r="D527" s="96">
        <v>1991.06</v>
      </c>
    </row>
    <row r="528" spans="1:4" s="84" customFormat="1" ht="12.75">
      <c r="A528" s="80">
        <v>2</v>
      </c>
      <c r="B528" s="47" t="s">
        <v>463</v>
      </c>
      <c r="C528" s="44">
        <v>2015</v>
      </c>
      <c r="D528" s="96">
        <v>1625.2</v>
      </c>
    </row>
    <row r="529" spans="1:4" s="84" customFormat="1" ht="12.75">
      <c r="A529" s="80">
        <v>3</v>
      </c>
      <c r="B529" s="47" t="s">
        <v>464</v>
      </c>
      <c r="C529" s="44">
        <v>2015</v>
      </c>
      <c r="D529" s="96">
        <v>401.63</v>
      </c>
    </row>
    <row r="530" spans="1:4" s="84" customFormat="1" ht="12.75" customHeight="1">
      <c r="A530" s="406" t="s">
        <v>382</v>
      </c>
      <c r="B530" s="406"/>
      <c r="C530" s="406"/>
      <c r="D530" s="97">
        <f>SUM(D527:D529)</f>
        <v>4017.8900000000003</v>
      </c>
    </row>
    <row r="531" spans="1:4" s="84" customFormat="1" ht="12.75" customHeight="1">
      <c r="A531" s="401" t="s">
        <v>543</v>
      </c>
      <c r="B531" s="401"/>
      <c r="C531" s="401"/>
      <c r="D531" s="401"/>
    </row>
    <row r="532" spans="1:4" s="84" customFormat="1" ht="12.75" customHeight="1">
      <c r="A532" s="80">
        <v>1</v>
      </c>
      <c r="B532" s="64" t="s">
        <v>443</v>
      </c>
      <c r="C532" s="62">
        <v>2016</v>
      </c>
      <c r="D532" s="66">
        <v>2870</v>
      </c>
    </row>
    <row r="533" spans="1:4" s="84" customFormat="1" ht="12.75" customHeight="1">
      <c r="A533" s="80">
        <v>2</v>
      </c>
      <c r="B533" s="64" t="s">
        <v>434</v>
      </c>
      <c r="C533" s="62">
        <v>2018</v>
      </c>
      <c r="D533" s="66">
        <v>4100</v>
      </c>
    </row>
    <row r="534" spans="1:4" s="84" customFormat="1" ht="12.75" customHeight="1">
      <c r="A534" s="402" t="s">
        <v>382</v>
      </c>
      <c r="B534" s="402"/>
      <c r="C534" s="402"/>
      <c r="D534" s="99">
        <f>SUM(D532:D533)</f>
        <v>6970</v>
      </c>
    </row>
    <row r="535" spans="1:4" s="19" customFormat="1" ht="12.75">
      <c r="A535" s="110"/>
      <c r="B535" s="110"/>
      <c r="C535" s="110"/>
      <c r="D535" s="23"/>
    </row>
    <row r="536" spans="1:4" s="19" customFormat="1" ht="12.75" customHeight="1">
      <c r="A536" s="397" t="s">
        <v>465</v>
      </c>
      <c r="B536" s="397"/>
      <c r="C536" s="397"/>
      <c r="D536" s="397"/>
    </row>
    <row r="537" spans="1:4" s="19" customFormat="1" ht="25.5">
      <c r="A537" s="17" t="s">
        <v>5</v>
      </c>
      <c r="B537" s="17" t="s">
        <v>372</v>
      </c>
      <c r="C537" s="17" t="s">
        <v>373</v>
      </c>
      <c r="D537" s="18" t="s">
        <v>374</v>
      </c>
    </row>
    <row r="538" spans="1:4" s="19" customFormat="1" ht="12.75">
      <c r="A538" s="401" t="s">
        <v>33</v>
      </c>
      <c r="B538" s="401"/>
      <c r="C538" s="401"/>
      <c r="D538" s="401"/>
    </row>
    <row r="539" spans="1:4" s="84" customFormat="1" ht="13.5" customHeight="1">
      <c r="A539" s="80">
        <v>1</v>
      </c>
      <c r="B539" s="294" t="s">
        <v>1168</v>
      </c>
      <c r="C539" s="80">
        <v>2018</v>
      </c>
      <c r="D539" s="49">
        <v>187724.41</v>
      </c>
    </row>
    <row r="540" spans="1:4" s="19" customFormat="1" ht="12.75">
      <c r="A540" s="403" t="s">
        <v>382</v>
      </c>
      <c r="B540" s="404"/>
      <c r="C540" s="405"/>
      <c r="D540" s="18">
        <f>SUM(D539)</f>
        <v>187724.41</v>
      </c>
    </row>
    <row r="541" spans="1:4" s="84" customFormat="1" ht="13.5" customHeight="1">
      <c r="A541" s="401" t="s">
        <v>1345</v>
      </c>
      <c r="B541" s="401"/>
      <c r="C541" s="401"/>
      <c r="D541" s="401"/>
    </row>
    <row r="542" spans="1:4" s="84" customFormat="1" ht="12.75" customHeight="1">
      <c r="A542" s="80">
        <v>1</v>
      </c>
      <c r="B542" s="47" t="s">
        <v>466</v>
      </c>
      <c r="C542" s="44">
        <v>2015</v>
      </c>
      <c r="D542" s="96">
        <v>1220</v>
      </c>
    </row>
    <row r="543" spans="1:4" s="84" customFormat="1" ht="12.75" customHeight="1">
      <c r="A543" s="95">
        <v>2</v>
      </c>
      <c r="B543" s="286" t="s">
        <v>1107</v>
      </c>
      <c r="C543" s="44">
        <v>2019</v>
      </c>
      <c r="D543" s="96">
        <v>4800</v>
      </c>
    </row>
    <row r="544" spans="1:4" s="84" customFormat="1" ht="12.75" customHeight="1">
      <c r="A544" s="95">
        <v>3</v>
      </c>
      <c r="B544" s="286" t="s">
        <v>1108</v>
      </c>
      <c r="C544" s="44">
        <v>2019</v>
      </c>
      <c r="D544" s="96">
        <v>700</v>
      </c>
    </row>
    <row r="545" spans="1:4" s="84" customFormat="1" ht="12.75" customHeight="1">
      <c r="A545" s="95">
        <v>4</v>
      </c>
      <c r="B545" s="286" t="s">
        <v>466</v>
      </c>
      <c r="C545" s="44">
        <v>2019</v>
      </c>
      <c r="D545" s="96">
        <v>450</v>
      </c>
    </row>
    <row r="546" spans="1:4" s="84" customFormat="1" ht="12.75" customHeight="1">
      <c r="A546" s="403" t="s">
        <v>382</v>
      </c>
      <c r="B546" s="404"/>
      <c r="C546" s="405"/>
      <c r="D546" s="90">
        <f>SUM(D542:D545)</f>
        <v>7170</v>
      </c>
    </row>
    <row r="547" spans="1:4" s="84" customFormat="1" ht="12.75" customHeight="1">
      <c r="A547" s="408" t="s">
        <v>1346</v>
      </c>
      <c r="B547" s="409"/>
      <c r="C547" s="409"/>
      <c r="D547" s="410"/>
    </row>
    <row r="548" spans="1:4" s="84" customFormat="1" ht="12.75">
      <c r="A548" s="80">
        <v>1</v>
      </c>
      <c r="B548" s="64" t="s">
        <v>467</v>
      </c>
      <c r="C548" s="62">
        <v>2015</v>
      </c>
      <c r="D548" s="100">
        <v>2200.01</v>
      </c>
    </row>
    <row r="549" spans="1:4" s="84" customFormat="1" ht="12.75">
      <c r="A549" s="80">
        <v>2</v>
      </c>
      <c r="B549" s="64" t="s">
        <v>468</v>
      </c>
      <c r="C549" s="62">
        <v>2015</v>
      </c>
      <c r="D549" s="100">
        <v>1270</v>
      </c>
    </row>
    <row r="550" spans="1:4" s="84" customFormat="1" ht="12.75">
      <c r="A550" s="95">
        <v>3</v>
      </c>
      <c r="B550" s="105" t="s">
        <v>469</v>
      </c>
      <c r="C550" s="106">
        <v>2016</v>
      </c>
      <c r="D550" s="111">
        <v>2300</v>
      </c>
    </row>
    <row r="551" spans="1:4" s="84" customFormat="1" ht="12.75">
      <c r="A551" s="95">
        <v>4</v>
      </c>
      <c r="B551" s="105" t="s">
        <v>591</v>
      </c>
      <c r="C551" s="106">
        <v>2017</v>
      </c>
      <c r="D551" s="111">
        <v>651.9</v>
      </c>
    </row>
    <row r="552" spans="1:4" ht="13.5" customHeight="1">
      <c r="A552" s="407" t="s">
        <v>382</v>
      </c>
      <c r="B552" s="407"/>
      <c r="C552" s="407"/>
      <c r="D552" s="117">
        <f>SUM(D548:D551)</f>
        <v>6421.91</v>
      </c>
    </row>
    <row r="553" spans="1:4" s="84" customFormat="1" ht="12.75" customHeight="1">
      <c r="A553" s="399" t="s">
        <v>181</v>
      </c>
      <c r="B553" s="399"/>
      <c r="C553" s="399"/>
      <c r="D553" s="399"/>
    </row>
    <row r="554" spans="1:4" s="84" customFormat="1" ht="13.5" customHeight="1">
      <c r="A554" s="77">
        <v>1</v>
      </c>
      <c r="B554" s="64" t="s">
        <v>470</v>
      </c>
      <c r="C554" s="62">
        <v>2015</v>
      </c>
      <c r="D554" s="66">
        <v>1767.47</v>
      </c>
    </row>
    <row r="555" spans="1:4" s="84" customFormat="1" ht="13.5" customHeight="1">
      <c r="A555" s="77">
        <v>2</v>
      </c>
      <c r="B555" s="64" t="s">
        <v>471</v>
      </c>
      <c r="C555" s="62">
        <v>2015</v>
      </c>
      <c r="D555" s="66">
        <v>258.96</v>
      </c>
    </row>
    <row r="556" spans="1:4" s="84" customFormat="1" ht="13.5" customHeight="1">
      <c r="A556" s="77">
        <v>3</v>
      </c>
      <c r="B556" s="64" t="s">
        <v>620</v>
      </c>
      <c r="C556" s="62">
        <v>2017</v>
      </c>
      <c r="D556" s="66">
        <v>1300.17</v>
      </c>
    </row>
    <row r="557" spans="1:4" s="84" customFormat="1" ht="13.5" customHeight="1">
      <c r="A557" s="77">
        <v>4</v>
      </c>
      <c r="B557" s="58" t="s">
        <v>689</v>
      </c>
      <c r="C557" s="62">
        <v>2018</v>
      </c>
      <c r="D557" s="66">
        <v>2553.67</v>
      </c>
    </row>
    <row r="558" spans="1:4" s="84" customFormat="1" ht="12.75" customHeight="1">
      <c r="A558" s="400" t="s">
        <v>382</v>
      </c>
      <c r="B558" s="400"/>
      <c r="C558" s="400"/>
      <c r="D558" s="118">
        <f>SUM(D554:D557)</f>
        <v>5880.27</v>
      </c>
    </row>
    <row r="559" spans="1:4" s="84" customFormat="1" ht="14.25" customHeight="1">
      <c r="A559" s="401" t="s">
        <v>246</v>
      </c>
      <c r="B559" s="401"/>
      <c r="C559" s="401"/>
      <c r="D559" s="401"/>
    </row>
    <row r="560" spans="1:4" s="84" customFormat="1" ht="13.5" customHeight="1">
      <c r="A560" s="80">
        <v>1</v>
      </c>
      <c r="B560" s="108" t="s">
        <v>472</v>
      </c>
      <c r="C560" s="80">
        <v>2015</v>
      </c>
      <c r="D560" s="61">
        <v>3200</v>
      </c>
    </row>
    <row r="561" spans="1:4" s="84" customFormat="1" ht="11.25" customHeight="1">
      <c r="A561" s="396" t="s">
        <v>382</v>
      </c>
      <c r="B561" s="396"/>
      <c r="C561" s="396"/>
      <c r="D561" s="88">
        <f>SUM(D560)</f>
        <v>3200</v>
      </c>
    </row>
    <row r="562" spans="1:4" s="84" customFormat="1" ht="14.25" customHeight="1">
      <c r="A562" s="401" t="s">
        <v>722</v>
      </c>
      <c r="B562" s="401"/>
      <c r="C562" s="401"/>
      <c r="D562" s="401"/>
    </row>
    <row r="563" spans="1:4" s="84" customFormat="1" ht="13.5" customHeight="1">
      <c r="A563" s="80">
        <v>1</v>
      </c>
      <c r="B563" s="58" t="s">
        <v>540</v>
      </c>
      <c r="C563" s="56">
        <v>2015</v>
      </c>
      <c r="D563" s="66">
        <v>5886.78</v>
      </c>
    </row>
    <row r="564" spans="1:4" s="84" customFormat="1" ht="11.25" customHeight="1">
      <c r="A564" s="396" t="s">
        <v>382</v>
      </c>
      <c r="B564" s="396"/>
      <c r="C564" s="396"/>
      <c r="D564" s="98">
        <f>SUM(D563)</f>
        <v>5886.78</v>
      </c>
    </row>
    <row r="565" spans="1:4" s="19" customFormat="1" ht="15" customHeight="1">
      <c r="A565" s="401" t="s">
        <v>1347</v>
      </c>
      <c r="B565" s="401"/>
      <c r="C565" s="401"/>
      <c r="D565" s="401"/>
    </row>
    <row r="566" spans="1:4" s="19" customFormat="1" ht="11.25" customHeight="1">
      <c r="A566" s="80">
        <v>1</v>
      </c>
      <c r="B566" s="64" t="s">
        <v>1344</v>
      </c>
      <c r="C566" s="62">
        <v>2019</v>
      </c>
      <c r="D566" s="66">
        <v>10800.09</v>
      </c>
    </row>
    <row r="567" spans="1:4" s="19" customFormat="1" ht="11.25" customHeight="1">
      <c r="A567" s="396" t="s">
        <v>382</v>
      </c>
      <c r="B567" s="396"/>
      <c r="C567" s="396"/>
      <c r="D567" s="98">
        <f>SUM(D566)</f>
        <v>10800.09</v>
      </c>
    </row>
    <row r="568" spans="1:4" s="19" customFormat="1" ht="11.25" customHeight="1">
      <c r="A568" s="24"/>
      <c r="B568" s="24"/>
      <c r="C568" s="24"/>
      <c r="D568" s="25"/>
    </row>
    <row r="569" spans="1:4" s="19" customFormat="1" ht="12.75">
      <c r="A569" s="112"/>
      <c r="B569" s="113"/>
      <c r="C569" s="112"/>
      <c r="D569" s="26"/>
    </row>
    <row r="570" spans="1:5" s="19" customFormat="1" ht="12.75" customHeight="1">
      <c r="A570" s="112"/>
      <c r="B570" s="398" t="s">
        <v>473</v>
      </c>
      <c r="C570" s="398"/>
      <c r="D570" s="115">
        <f>SUM(D127,D132,D144,D148,D151,D154,D174,D185,D212,D220,D224,D258,D262,D279,D284)</f>
        <v>847189.0700000001</v>
      </c>
      <c r="E570" s="27"/>
    </row>
    <row r="571" spans="1:5" s="19" customFormat="1" ht="12.75" customHeight="1">
      <c r="A571" s="112"/>
      <c r="B571" s="398" t="s">
        <v>474</v>
      </c>
      <c r="C571" s="398"/>
      <c r="D571" s="115">
        <f>SUM(D364,D368,D380,D383,D386,D389,D392,D399,D432,D444,D464,D491,D510,D516,D522,D525,D530,D534)</f>
        <v>648672.7600000001</v>
      </c>
      <c r="E571" s="27"/>
    </row>
    <row r="572" spans="1:5" s="19" customFormat="1" ht="12.75" customHeight="1">
      <c r="A572" s="112"/>
      <c r="B572" s="398" t="s">
        <v>475</v>
      </c>
      <c r="C572" s="398"/>
      <c r="D572" s="115">
        <f>SUM(D540,D546,D552,D558,D561,D564,D567)</f>
        <v>227083.46</v>
      </c>
      <c r="E572" s="27"/>
    </row>
    <row r="573" spans="1:4" s="19" customFormat="1" ht="12.75">
      <c r="A573" s="112"/>
      <c r="B573" s="113"/>
      <c r="C573" s="112"/>
      <c r="D573" s="26"/>
    </row>
    <row r="574" spans="1:4" ht="12.75">
      <c r="A574" s="112"/>
      <c r="C574" s="112"/>
      <c r="D574" s="26"/>
    </row>
    <row r="575" spans="1:4" s="19" customFormat="1" ht="12.75">
      <c r="A575" s="112"/>
      <c r="B575" s="113"/>
      <c r="C575" s="112"/>
      <c r="D575" s="26"/>
    </row>
    <row r="576" spans="1:4" s="19" customFormat="1" ht="12.75">
      <c r="A576" s="112"/>
      <c r="B576" s="113"/>
      <c r="C576" s="112"/>
      <c r="D576" s="26"/>
    </row>
    <row r="577" spans="1:4" s="19" customFormat="1" ht="12.75">
      <c r="A577" s="112"/>
      <c r="B577" s="113"/>
      <c r="C577" s="112"/>
      <c r="D577" s="26"/>
    </row>
    <row r="578" spans="1:4" s="19" customFormat="1" ht="12.75">
      <c r="A578" s="112"/>
      <c r="B578" s="113"/>
      <c r="C578" s="112"/>
      <c r="D578" s="26"/>
    </row>
    <row r="579" spans="1:4" s="19" customFormat="1" ht="12.75">
      <c r="A579" s="112"/>
      <c r="B579" s="113"/>
      <c r="C579" s="112"/>
      <c r="D579" s="26"/>
    </row>
    <row r="580" spans="1:4" s="19" customFormat="1" ht="12.75">
      <c r="A580" s="112"/>
      <c r="B580" s="113"/>
      <c r="C580" s="112"/>
      <c r="D580" s="26"/>
    </row>
    <row r="581" spans="1:4" s="19" customFormat="1" ht="12.75">
      <c r="A581" s="112"/>
      <c r="B581" s="113"/>
      <c r="C581" s="112"/>
      <c r="D581" s="26"/>
    </row>
    <row r="582" spans="1:4" s="19" customFormat="1" ht="12.75">
      <c r="A582" s="112"/>
      <c r="B582" s="113"/>
      <c r="C582" s="112"/>
      <c r="D582" s="26"/>
    </row>
    <row r="583" spans="1:4" s="19" customFormat="1" ht="12.75">
      <c r="A583" s="112"/>
      <c r="B583" s="113"/>
      <c r="C583" s="112"/>
      <c r="D583" s="26"/>
    </row>
    <row r="584" spans="1:4" s="19" customFormat="1" ht="12.75">
      <c r="A584" s="112"/>
      <c r="B584" s="113"/>
      <c r="C584" s="112"/>
      <c r="D584" s="26"/>
    </row>
    <row r="585" spans="1:4" ht="12.75">
      <c r="A585" s="112"/>
      <c r="C585" s="112"/>
      <c r="D585" s="26"/>
    </row>
    <row r="586" spans="1:4" ht="12.75">
      <c r="A586" s="112"/>
      <c r="C586" s="112"/>
      <c r="D586" s="26"/>
    </row>
    <row r="587" spans="1:4" ht="12.75">
      <c r="A587" s="112"/>
      <c r="C587" s="112"/>
      <c r="D587" s="26"/>
    </row>
    <row r="588" spans="1:4" ht="12.75">
      <c r="A588" s="112"/>
      <c r="C588" s="112"/>
      <c r="D588" s="26"/>
    </row>
    <row r="589" spans="1:4" ht="12.75">
      <c r="A589" s="112"/>
      <c r="C589" s="112"/>
      <c r="D589" s="26"/>
    </row>
    <row r="590" spans="1:4" ht="12.75">
      <c r="A590" s="112"/>
      <c r="C590" s="112"/>
      <c r="D590" s="26"/>
    </row>
    <row r="591" spans="1:4" ht="12.75">
      <c r="A591" s="112"/>
      <c r="C591" s="112"/>
      <c r="D591" s="26"/>
    </row>
    <row r="592" spans="1:4" ht="12.75">
      <c r="A592" s="112"/>
      <c r="C592" s="112"/>
      <c r="D592" s="26"/>
    </row>
    <row r="593" spans="1:4" ht="12.75">
      <c r="A593" s="112"/>
      <c r="C593" s="112"/>
      <c r="D593" s="26"/>
    </row>
    <row r="594" spans="1:4" ht="12.75">
      <c r="A594" s="112"/>
      <c r="C594" s="112"/>
      <c r="D594" s="26"/>
    </row>
    <row r="595" spans="1:4" ht="12.75">
      <c r="A595" s="112"/>
      <c r="C595" s="112"/>
      <c r="D595" s="26"/>
    </row>
    <row r="596" spans="1:4" ht="12.75">
      <c r="A596" s="112"/>
      <c r="C596" s="112"/>
      <c r="D596" s="26"/>
    </row>
    <row r="597" spans="1:4" ht="12.75">
      <c r="A597" s="112"/>
      <c r="C597" s="112"/>
      <c r="D597" s="26"/>
    </row>
    <row r="598" spans="1:4" ht="14.25" customHeight="1">
      <c r="A598" s="112"/>
      <c r="C598" s="112"/>
      <c r="D598" s="26"/>
    </row>
    <row r="599" spans="1:4" ht="12.75">
      <c r="A599" s="112"/>
      <c r="C599" s="112"/>
      <c r="D599" s="26"/>
    </row>
    <row r="600" spans="1:4" ht="12.75">
      <c r="A600" s="112"/>
      <c r="C600" s="112"/>
      <c r="D600" s="26"/>
    </row>
    <row r="601" spans="1:4" ht="14.25" customHeight="1">
      <c r="A601" s="112"/>
      <c r="C601" s="112"/>
      <c r="D601" s="26"/>
    </row>
    <row r="602" spans="1:4" ht="12.75">
      <c r="A602" s="112"/>
      <c r="C602" s="112"/>
      <c r="D602" s="26"/>
    </row>
    <row r="603" spans="1:4" ht="12.75">
      <c r="A603" s="112"/>
      <c r="C603" s="112"/>
      <c r="D603" s="26"/>
    </row>
    <row r="604" spans="1:4" ht="12.75">
      <c r="A604" s="112"/>
      <c r="C604" s="112"/>
      <c r="D604" s="26"/>
    </row>
    <row r="605" spans="1:4" ht="12.75">
      <c r="A605" s="112"/>
      <c r="C605" s="112"/>
      <c r="D605" s="26"/>
    </row>
    <row r="606" spans="1:4" ht="12.75">
      <c r="A606" s="112"/>
      <c r="C606" s="112"/>
      <c r="D606" s="26"/>
    </row>
    <row r="607" spans="1:4" ht="12.75">
      <c r="A607" s="112"/>
      <c r="C607" s="112"/>
      <c r="D607" s="26"/>
    </row>
    <row r="608" spans="1:4" ht="12.75">
      <c r="A608" s="112"/>
      <c r="C608" s="112"/>
      <c r="D608" s="26"/>
    </row>
    <row r="609" spans="1:4" ht="12.75">
      <c r="A609" s="112"/>
      <c r="C609" s="112"/>
      <c r="D609" s="26"/>
    </row>
    <row r="610" spans="1:4" ht="12.75" customHeight="1">
      <c r="A610" s="112"/>
      <c r="C610" s="112"/>
      <c r="D610" s="26"/>
    </row>
    <row r="611" spans="1:4" s="19" customFormat="1" ht="12.75">
      <c r="A611" s="112"/>
      <c r="B611" s="113"/>
      <c r="C611" s="112"/>
      <c r="D611" s="26"/>
    </row>
    <row r="612" spans="1:4" s="19" customFormat="1" ht="12.75">
      <c r="A612" s="112"/>
      <c r="B612" s="113"/>
      <c r="C612" s="112"/>
      <c r="D612" s="26"/>
    </row>
    <row r="613" spans="1:4" s="19" customFormat="1" ht="12.75">
      <c r="A613" s="112"/>
      <c r="B613" s="113"/>
      <c r="C613" s="112"/>
      <c r="D613" s="26"/>
    </row>
    <row r="614" spans="1:4" s="19" customFormat="1" ht="12.75">
      <c r="A614" s="112"/>
      <c r="B614" s="113"/>
      <c r="C614" s="112"/>
      <c r="D614" s="26"/>
    </row>
    <row r="615" spans="1:4" s="19" customFormat="1" ht="12.75">
      <c r="A615" s="112"/>
      <c r="B615" s="113"/>
      <c r="C615" s="112"/>
      <c r="D615" s="26"/>
    </row>
    <row r="616" spans="1:4" s="19" customFormat="1" ht="12.75">
      <c r="A616" s="112"/>
      <c r="B616" s="113"/>
      <c r="C616" s="112"/>
      <c r="D616" s="26"/>
    </row>
    <row r="617" spans="1:4" s="19" customFormat="1" ht="12.75">
      <c r="A617" s="112"/>
      <c r="B617" s="113"/>
      <c r="C617" s="112"/>
      <c r="D617" s="26"/>
    </row>
    <row r="618" spans="1:4" s="19" customFormat="1" ht="18" customHeight="1">
      <c r="A618" s="112"/>
      <c r="B618" s="113"/>
      <c r="C618" s="112"/>
      <c r="D618" s="26"/>
    </row>
    <row r="619" spans="1:4" ht="12.75">
      <c r="A619" s="112"/>
      <c r="C619" s="112"/>
      <c r="D619" s="26"/>
    </row>
    <row r="620" spans="1:4" ht="12.75">
      <c r="A620" s="112"/>
      <c r="C620" s="112"/>
      <c r="D620" s="26"/>
    </row>
    <row r="621" spans="1:4" ht="12.75">
      <c r="A621" s="112"/>
      <c r="C621" s="112"/>
      <c r="D621" s="26"/>
    </row>
    <row r="622" spans="1:4" ht="12.75">
      <c r="A622" s="112"/>
      <c r="C622" s="112"/>
      <c r="D622" s="26"/>
    </row>
    <row r="623" spans="1:4" ht="12.75" customHeight="1">
      <c r="A623" s="112"/>
      <c r="C623" s="112"/>
      <c r="D623" s="26"/>
    </row>
    <row r="624" spans="1:4" ht="12.75">
      <c r="A624" s="112"/>
      <c r="C624" s="112"/>
      <c r="D624" s="26"/>
    </row>
    <row r="625" spans="1:4" ht="12.75">
      <c r="A625" s="112"/>
      <c r="C625" s="112"/>
      <c r="D625" s="26"/>
    </row>
    <row r="626" spans="1:4" ht="12.75">
      <c r="A626" s="112"/>
      <c r="C626" s="112"/>
      <c r="D626" s="26"/>
    </row>
    <row r="627" spans="1:4" ht="12.75">
      <c r="A627" s="112"/>
      <c r="C627" s="112"/>
      <c r="D627" s="26"/>
    </row>
    <row r="628" spans="1:4" ht="12.75">
      <c r="A628" s="112"/>
      <c r="C628" s="112"/>
      <c r="D628" s="26"/>
    </row>
    <row r="629" spans="1:4" ht="12.75">
      <c r="A629" s="112"/>
      <c r="C629" s="112"/>
      <c r="D629" s="26"/>
    </row>
    <row r="630" spans="1:4" ht="12.75">
      <c r="A630" s="112"/>
      <c r="C630" s="112"/>
      <c r="D630" s="26"/>
    </row>
    <row r="631" spans="1:4" ht="12.75">
      <c r="A631" s="112"/>
      <c r="C631" s="112"/>
      <c r="D631" s="26"/>
    </row>
    <row r="632" spans="1:4" ht="12.75">
      <c r="A632" s="112"/>
      <c r="C632" s="112"/>
      <c r="D632" s="26"/>
    </row>
    <row r="633" spans="1:4" ht="14.25" customHeight="1">
      <c r="A633" s="112"/>
      <c r="C633" s="112"/>
      <c r="D633" s="26"/>
    </row>
    <row r="634" spans="1:4" ht="12.75">
      <c r="A634" s="112"/>
      <c r="C634" s="112"/>
      <c r="D634" s="26"/>
    </row>
    <row r="635" spans="1:4" ht="12.75">
      <c r="A635" s="112"/>
      <c r="C635" s="112"/>
      <c r="D635" s="26"/>
    </row>
    <row r="636" spans="1:4" ht="12.75">
      <c r="A636" s="112"/>
      <c r="C636" s="112"/>
      <c r="D636" s="26"/>
    </row>
    <row r="637" spans="1:4" ht="12.75">
      <c r="A637" s="112"/>
      <c r="C637" s="112"/>
      <c r="D637" s="26"/>
    </row>
    <row r="638" spans="1:4" ht="12.75">
      <c r="A638" s="112"/>
      <c r="C638" s="112"/>
      <c r="D638" s="26"/>
    </row>
    <row r="639" spans="1:4" ht="12.75">
      <c r="A639" s="112"/>
      <c r="C639" s="112"/>
      <c r="D639" s="26"/>
    </row>
    <row r="640" spans="1:4" ht="12.75">
      <c r="A640" s="112"/>
      <c r="C640" s="112"/>
      <c r="D640" s="26"/>
    </row>
    <row r="641" spans="1:4" ht="12.75">
      <c r="A641" s="112"/>
      <c r="C641" s="112"/>
      <c r="D641" s="26"/>
    </row>
    <row r="642" spans="1:4" ht="12.75">
      <c r="A642" s="112"/>
      <c r="C642" s="112"/>
      <c r="D642" s="26"/>
    </row>
    <row r="643" spans="1:4" ht="12.75">
      <c r="A643" s="112"/>
      <c r="C643" s="112"/>
      <c r="D643" s="26"/>
    </row>
    <row r="644" spans="1:4" ht="12.75">
      <c r="A644" s="112"/>
      <c r="C644" s="112"/>
      <c r="D644" s="26"/>
    </row>
    <row r="645" spans="1:4" ht="12.75">
      <c r="A645" s="112"/>
      <c r="C645" s="112"/>
      <c r="D645" s="26"/>
    </row>
    <row r="646" spans="1:4" ht="12.75">
      <c r="A646" s="112"/>
      <c r="C646" s="112"/>
      <c r="D646" s="26"/>
    </row>
    <row r="647" spans="1:4" ht="12.75">
      <c r="A647" s="112"/>
      <c r="C647" s="112"/>
      <c r="D647" s="26"/>
    </row>
    <row r="648" spans="1:4" ht="12.75">
      <c r="A648" s="112"/>
      <c r="C648" s="112"/>
      <c r="D648" s="26"/>
    </row>
    <row r="649" spans="1:4" ht="12.75">
      <c r="A649" s="112"/>
      <c r="C649" s="112"/>
      <c r="D649" s="26"/>
    </row>
    <row r="650" spans="1:4" ht="12.75">
      <c r="A650" s="112"/>
      <c r="C650" s="112"/>
      <c r="D650" s="26"/>
    </row>
    <row r="651" spans="1:4" ht="12.75">
      <c r="A651" s="112"/>
      <c r="C651" s="112"/>
      <c r="D651" s="26"/>
    </row>
    <row r="652" spans="1:4" ht="12.75">
      <c r="A652" s="112"/>
      <c r="C652" s="112"/>
      <c r="D652" s="26"/>
    </row>
    <row r="653" spans="1:4" ht="12.75">
      <c r="A653" s="112"/>
      <c r="C653" s="112"/>
      <c r="D653" s="26"/>
    </row>
    <row r="654" spans="1:4" ht="12.75">
      <c r="A654" s="112"/>
      <c r="C654" s="112"/>
      <c r="D654" s="26"/>
    </row>
    <row r="655" spans="1:4" ht="12.75">
      <c r="A655" s="112"/>
      <c r="C655" s="112"/>
      <c r="D655" s="26"/>
    </row>
    <row r="656" spans="1:4" ht="12.75">
      <c r="A656" s="112"/>
      <c r="C656" s="112"/>
      <c r="D656" s="26"/>
    </row>
    <row r="657" spans="1:4" ht="12.75">
      <c r="A657" s="112"/>
      <c r="C657" s="112"/>
      <c r="D657" s="26"/>
    </row>
    <row r="658" spans="1:4" ht="12.75">
      <c r="A658" s="112"/>
      <c r="C658" s="112"/>
      <c r="D658" s="26"/>
    </row>
    <row r="659" spans="1:4" ht="12.75">
      <c r="A659" s="112"/>
      <c r="C659" s="112"/>
      <c r="D659" s="26"/>
    </row>
    <row r="660" spans="1:4" ht="12.75">
      <c r="A660" s="112"/>
      <c r="C660" s="112"/>
      <c r="D660" s="26"/>
    </row>
    <row r="661" spans="1:4" ht="12.75">
      <c r="A661" s="112"/>
      <c r="C661" s="112"/>
      <c r="D661" s="26"/>
    </row>
    <row r="662" spans="1:4" ht="12.75">
      <c r="A662" s="112"/>
      <c r="C662" s="112"/>
      <c r="D662" s="26"/>
    </row>
    <row r="663" spans="1:4" ht="12.75">
      <c r="A663" s="112"/>
      <c r="C663" s="112"/>
      <c r="D663" s="26"/>
    </row>
    <row r="664" spans="1:4" ht="12.75">
      <c r="A664" s="112"/>
      <c r="C664" s="112"/>
      <c r="D664" s="26"/>
    </row>
    <row r="665" spans="1:4" ht="12.75">
      <c r="A665" s="112"/>
      <c r="C665" s="112"/>
      <c r="D665" s="26"/>
    </row>
    <row r="666" spans="1:4" s="19" customFormat="1" ht="12.75">
      <c r="A666" s="112"/>
      <c r="B666" s="113"/>
      <c r="C666" s="112"/>
      <c r="D666" s="26"/>
    </row>
    <row r="667" spans="1:4" s="19" customFormat="1" ht="12.75">
      <c r="A667" s="112"/>
      <c r="B667" s="113"/>
      <c r="C667" s="112"/>
      <c r="D667" s="26"/>
    </row>
    <row r="668" spans="1:4" s="19" customFormat="1" ht="12.75">
      <c r="A668" s="112"/>
      <c r="B668" s="113"/>
      <c r="C668" s="112"/>
      <c r="D668" s="26"/>
    </row>
    <row r="669" spans="1:4" s="19" customFormat="1" ht="12.75">
      <c r="A669" s="112"/>
      <c r="B669" s="113"/>
      <c r="C669" s="112"/>
      <c r="D669" s="26"/>
    </row>
    <row r="670" spans="1:4" s="19" customFormat="1" ht="12.75">
      <c r="A670" s="112"/>
      <c r="B670" s="113"/>
      <c r="C670" s="112"/>
      <c r="D670" s="26"/>
    </row>
    <row r="671" spans="1:4" s="19" customFormat="1" ht="12.75">
      <c r="A671" s="112"/>
      <c r="B671" s="113"/>
      <c r="C671" s="112"/>
      <c r="D671" s="26"/>
    </row>
    <row r="672" spans="1:4" s="19" customFormat="1" ht="12.75">
      <c r="A672" s="112"/>
      <c r="B672" s="113"/>
      <c r="C672" s="112"/>
      <c r="D672" s="26"/>
    </row>
    <row r="673" spans="1:4" s="19" customFormat="1" ht="12.75">
      <c r="A673" s="112"/>
      <c r="B673" s="113"/>
      <c r="C673" s="112"/>
      <c r="D673" s="26"/>
    </row>
    <row r="674" spans="1:4" s="19" customFormat="1" ht="12.75">
      <c r="A674" s="112"/>
      <c r="B674" s="113"/>
      <c r="C674" s="112"/>
      <c r="D674" s="26"/>
    </row>
    <row r="675" spans="1:4" s="19" customFormat="1" ht="12.75">
      <c r="A675" s="112"/>
      <c r="B675" s="113"/>
      <c r="C675" s="112"/>
      <c r="D675" s="26"/>
    </row>
    <row r="676" spans="1:4" s="19" customFormat="1" ht="12.75">
      <c r="A676" s="112"/>
      <c r="B676" s="113"/>
      <c r="C676" s="112"/>
      <c r="D676" s="26"/>
    </row>
    <row r="677" spans="1:4" s="19" customFormat="1" ht="12.75">
      <c r="A677" s="112"/>
      <c r="B677" s="113"/>
      <c r="C677" s="112"/>
      <c r="D677" s="26"/>
    </row>
    <row r="678" spans="1:4" s="19" customFormat="1" ht="12.75">
      <c r="A678" s="112"/>
      <c r="B678" s="113"/>
      <c r="C678" s="112"/>
      <c r="D678" s="26"/>
    </row>
    <row r="679" spans="1:4" s="19" customFormat="1" ht="12.75">
      <c r="A679" s="112"/>
      <c r="B679" s="113"/>
      <c r="C679" s="112"/>
      <c r="D679" s="26"/>
    </row>
    <row r="680" spans="1:4" s="19" customFormat="1" ht="12.75">
      <c r="A680" s="112"/>
      <c r="B680" s="113"/>
      <c r="C680" s="112"/>
      <c r="D680" s="26"/>
    </row>
    <row r="681" spans="1:4" s="19" customFormat="1" ht="12.75">
      <c r="A681" s="112"/>
      <c r="B681" s="113"/>
      <c r="C681" s="112"/>
      <c r="D681" s="26"/>
    </row>
    <row r="682" spans="1:4" s="19" customFormat="1" ht="12.75">
      <c r="A682" s="112"/>
      <c r="B682" s="113"/>
      <c r="C682" s="112"/>
      <c r="D682" s="26"/>
    </row>
    <row r="683" spans="1:4" s="19" customFormat="1" ht="12.75">
      <c r="A683" s="112"/>
      <c r="B683" s="113"/>
      <c r="C683" s="112"/>
      <c r="D683" s="26"/>
    </row>
    <row r="684" spans="1:4" s="19" customFormat="1" ht="12.75">
      <c r="A684" s="112"/>
      <c r="B684" s="113"/>
      <c r="C684" s="112"/>
      <c r="D684" s="26"/>
    </row>
    <row r="685" spans="1:4" s="19" customFormat="1" ht="12.75">
      <c r="A685" s="112"/>
      <c r="B685" s="113"/>
      <c r="C685" s="112"/>
      <c r="D685" s="26"/>
    </row>
    <row r="686" spans="1:4" s="19" customFormat="1" ht="12.75">
      <c r="A686" s="112"/>
      <c r="B686" s="113"/>
      <c r="C686" s="112"/>
      <c r="D686" s="26"/>
    </row>
    <row r="687" spans="1:4" s="19" customFormat="1" ht="12.75">
      <c r="A687" s="112"/>
      <c r="B687" s="113"/>
      <c r="C687" s="112"/>
      <c r="D687" s="26"/>
    </row>
    <row r="688" spans="1:4" s="19" customFormat="1" ht="12.75">
      <c r="A688" s="112"/>
      <c r="B688" s="113"/>
      <c r="C688" s="112"/>
      <c r="D688" s="26"/>
    </row>
    <row r="689" spans="1:4" s="19" customFormat="1" ht="12.75">
      <c r="A689" s="112"/>
      <c r="B689" s="113"/>
      <c r="C689" s="112"/>
      <c r="D689" s="26"/>
    </row>
    <row r="690" spans="1:4" s="19" customFormat="1" ht="12.75">
      <c r="A690" s="112"/>
      <c r="B690" s="113"/>
      <c r="C690" s="112"/>
      <c r="D690" s="26"/>
    </row>
    <row r="691" spans="1:4" s="19" customFormat="1" ht="12.75">
      <c r="A691" s="112"/>
      <c r="B691" s="113"/>
      <c r="C691" s="112"/>
      <c r="D691" s="26"/>
    </row>
    <row r="692" spans="1:4" s="19" customFormat="1" ht="12.75">
      <c r="A692" s="112"/>
      <c r="B692" s="113"/>
      <c r="C692" s="112"/>
      <c r="D692" s="26"/>
    </row>
    <row r="693" spans="1:4" s="19" customFormat="1" ht="12.75">
      <c r="A693" s="112"/>
      <c r="B693" s="113"/>
      <c r="C693" s="112"/>
      <c r="D693" s="26"/>
    </row>
    <row r="694" spans="1:4" s="19" customFormat="1" ht="18" customHeight="1">
      <c r="A694" s="112"/>
      <c r="B694" s="113"/>
      <c r="C694" s="112"/>
      <c r="D694" s="26"/>
    </row>
    <row r="695" spans="1:4" ht="12.75">
      <c r="A695" s="112"/>
      <c r="C695" s="112"/>
      <c r="D695" s="26"/>
    </row>
    <row r="696" spans="1:4" s="19" customFormat="1" ht="12.75">
      <c r="A696" s="112"/>
      <c r="B696" s="113"/>
      <c r="C696" s="112"/>
      <c r="D696" s="26"/>
    </row>
    <row r="697" spans="1:4" s="19" customFormat="1" ht="12.75">
      <c r="A697" s="112"/>
      <c r="B697" s="113"/>
      <c r="C697" s="112"/>
      <c r="D697" s="26"/>
    </row>
    <row r="698" spans="1:4" s="19" customFormat="1" ht="12.75">
      <c r="A698" s="112"/>
      <c r="B698" s="113"/>
      <c r="C698" s="112"/>
      <c r="D698" s="26"/>
    </row>
    <row r="699" spans="1:4" s="19" customFormat="1" ht="18" customHeight="1">
      <c r="A699" s="112"/>
      <c r="B699" s="113"/>
      <c r="C699" s="112"/>
      <c r="D699" s="26"/>
    </row>
    <row r="700" spans="1:4" ht="12.75">
      <c r="A700" s="112"/>
      <c r="C700" s="112"/>
      <c r="D700" s="26"/>
    </row>
    <row r="701" ht="14.25" customHeight="1"/>
    <row r="702" ht="14.25" customHeight="1"/>
    <row r="703" ht="14.25" customHeight="1"/>
    <row r="705" ht="14.25" customHeight="1"/>
    <row r="707" ht="14.25" customHeight="1"/>
    <row r="709" ht="30" customHeight="1"/>
    <row r="726" ht="18" customHeight="1"/>
    <row r="727" ht="20.25" customHeight="1"/>
  </sheetData>
  <sheetProtection selectLockedCells="1" selectUnlockedCells="1"/>
  <mergeCells count="87">
    <mergeCell ref="A175:D175"/>
    <mergeCell ref="A185:C185"/>
    <mergeCell ref="A1:C1"/>
    <mergeCell ref="A3:D3"/>
    <mergeCell ref="A5:D5"/>
    <mergeCell ref="A127:C127"/>
    <mergeCell ref="A128:D128"/>
    <mergeCell ref="A132:C132"/>
    <mergeCell ref="A133:D133"/>
    <mergeCell ref="A144:C144"/>
    <mergeCell ref="A145:D145"/>
    <mergeCell ref="A148:C148"/>
    <mergeCell ref="A155:D155"/>
    <mergeCell ref="A174:C174"/>
    <mergeCell ref="A149:D149"/>
    <mergeCell ref="A151:C151"/>
    <mergeCell ref="A152:D152"/>
    <mergeCell ref="A154:C154"/>
    <mergeCell ref="A225:D225"/>
    <mergeCell ref="A258:C258"/>
    <mergeCell ref="A259:D259"/>
    <mergeCell ref="A262:C262"/>
    <mergeCell ref="A186:D186"/>
    <mergeCell ref="A212:C212"/>
    <mergeCell ref="A213:D213"/>
    <mergeCell ref="A220:C220"/>
    <mergeCell ref="A221:D221"/>
    <mergeCell ref="A224:C224"/>
    <mergeCell ref="A389:C389"/>
    <mergeCell ref="A263:D263"/>
    <mergeCell ref="A279:C279"/>
    <mergeCell ref="A286:D286"/>
    <mergeCell ref="A288:D288"/>
    <mergeCell ref="A364:C364"/>
    <mergeCell ref="A365:D365"/>
    <mergeCell ref="A280:D280"/>
    <mergeCell ref="A284:C284"/>
    <mergeCell ref="A464:C464"/>
    <mergeCell ref="A368:C368"/>
    <mergeCell ref="A369:D369"/>
    <mergeCell ref="A380:C380"/>
    <mergeCell ref="A381:D381"/>
    <mergeCell ref="A383:C383"/>
    <mergeCell ref="A393:D393"/>
    <mergeCell ref="A392:C392"/>
    <mergeCell ref="A390:D390"/>
    <mergeCell ref="A387:D387"/>
    <mergeCell ref="A523:D523"/>
    <mergeCell ref="A510:C510"/>
    <mergeCell ref="A399:C399"/>
    <mergeCell ref="A400:D400"/>
    <mergeCell ref="A384:D384"/>
    <mergeCell ref="A386:C386"/>
    <mergeCell ref="A432:C432"/>
    <mergeCell ref="A433:D433"/>
    <mergeCell ref="A444:C444"/>
    <mergeCell ref="A445:D445"/>
    <mergeCell ref="A530:C530"/>
    <mergeCell ref="A465:D465"/>
    <mergeCell ref="A491:C491"/>
    <mergeCell ref="A492:D492"/>
    <mergeCell ref="B570:C570"/>
    <mergeCell ref="A531:D531"/>
    <mergeCell ref="A541:D541"/>
    <mergeCell ref="A552:C552"/>
    <mergeCell ref="A522:C522"/>
    <mergeCell ref="A547:D547"/>
    <mergeCell ref="A565:D565"/>
    <mergeCell ref="A525:C525"/>
    <mergeCell ref="A564:C564"/>
    <mergeCell ref="A511:D511"/>
    <mergeCell ref="A516:C516"/>
    <mergeCell ref="A517:D517"/>
    <mergeCell ref="A534:C534"/>
    <mergeCell ref="A546:C546"/>
    <mergeCell ref="A526:D526"/>
    <mergeCell ref="A540:C540"/>
    <mergeCell ref="A567:C567"/>
    <mergeCell ref="A536:D536"/>
    <mergeCell ref="B571:C571"/>
    <mergeCell ref="B572:C572"/>
    <mergeCell ref="A553:D553"/>
    <mergeCell ref="A558:C558"/>
    <mergeCell ref="A559:D559"/>
    <mergeCell ref="A561:C561"/>
    <mergeCell ref="A562:D562"/>
    <mergeCell ref="A538:D538"/>
  </mergeCells>
  <printOptions horizontalCentered="1"/>
  <pageMargins left="0.5902777777777778" right="0" top="0.39375" bottom="0.5118055555555555" header="0.5118055555555555" footer="0.5118055555555555"/>
  <pageSetup horizontalDpi="300" verticalDpi="300" orientation="portrait" paperSize="9" r:id="rId1"/>
  <headerFooter alignWithMargins="0">
    <oddFooter>&amp;CStrona &amp;P z &amp;N</oddFooter>
  </headerFooter>
  <rowBreaks count="1" manualBreakCount="1">
    <brk id="364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8515625" style="1" customWidth="1"/>
    <col min="2" max="2" width="42.421875" style="0" customWidth="1"/>
    <col min="3" max="4" width="20.140625" style="28" customWidth="1"/>
  </cols>
  <sheetData>
    <row r="1" spans="1:4" ht="16.5">
      <c r="A1" s="420" t="s">
        <v>476</v>
      </c>
      <c r="B1" s="420"/>
      <c r="D1" s="29"/>
    </row>
    <row r="2" spans="2:4" ht="12.75" customHeight="1">
      <c r="B2" s="421" t="s">
        <v>477</v>
      </c>
      <c r="C2" s="421"/>
      <c r="D2" s="421"/>
    </row>
    <row r="3" spans="1:4" ht="33" customHeight="1">
      <c r="A3" s="30" t="s">
        <v>5</v>
      </c>
      <c r="B3" s="30" t="s">
        <v>478</v>
      </c>
      <c r="C3" s="31" t="s">
        <v>479</v>
      </c>
      <c r="D3" s="31" t="s">
        <v>480</v>
      </c>
    </row>
    <row r="4" spans="1:4" s="4" customFormat="1" ht="24.75" customHeight="1">
      <c r="A4" s="63">
        <v>1</v>
      </c>
      <c r="B4" s="163" t="s">
        <v>481</v>
      </c>
      <c r="C4" s="345">
        <f>4674062.3+451942.34</f>
        <v>5126004.64</v>
      </c>
      <c r="D4" s="346" t="s">
        <v>0</v>
      </c>
    </row>
    <row r="5" spans="1:4" s="2" customFormat="1" ht="29.25" customHeight="1">
      <c r="A5" s="63">
        <v>2</v>
      </c>
      <c r="B5" s="47" t="s">
        <v>482</v>
      </c>
      <c r="C5" s="348">
        <f>1366956.33+10701</f>
        <v>1377657.33</v>
      </c>
      <c r="D5" s="349">
        <v>1226856.58</v>
      </c>
    </row>
    <row r="6" spans="1:4" s="2" customFormat="1" ht="24.75" customHeight="1">
      <c r="A6" s="63">
        <v>3</v>
      </c>
      <c r="B6" s="163" t="s">
        <v>483</v>
      </c>
      <c r="C6" s="350">
        <v>880173.64</v>
      </c>
      <c r="D6" s="349">
        <v>27641.39</v>
      </c>
    </row>
    <row r="7" spans="1:4" s="2" customFormat="1" ht="24.75" customHeight="1">
      <c r="A7" s="63">
        <v>4</v>
      </c>
      <c r="B7" s="47" t="s">
        <v>484</v>
      </c>
      <c r="C7" s="348">
        <f>290801.42+2938.56</f>
        <v>293739.98</v>
      </c>
      <c r="D7" s="346" t="s">
        <v>0</v>
      </c>
    </row>
    <row r="8" spans="1:4" s="2" customFormat="1" ht="24.75" customHeight="1">
      <c r="A8" s="63">
        <v>5</v>
      </c>
      <c r="B8" s="47" t="s">
        <v>485</v>
      </c>
      <c r="C8" s="346">
        <v>3692615.1399999997</v>
      </c>
      <c r="D8" s="346" t="s">
        <v>0</v>
      </c>
    </row>
    <row r="9" spans="1:4" s="2" customFormat="1" ht="24.75" customHeight="1">
      <c r="A9" s="63">
        <v>6</v>
      </c>
      <c r="B9" s="47" t="s">
        <v>486</v>
      </c>
      <c r="C9" s="346">
        <v>3014894.77</v>
      </c>
      <c r="D9" s="346" t="s">
        <v>0</v>
      </c>
    </row>
    <row r="10" spans="1:4" s="2" customFormat="1" ht="24.75" customHeight="1">
      <c r="A10" s="63">
        <v>7</v>
      </c>
      <c r="B10" s="47" t="s">
        <v>487</v>
      </c>
      <c r="C10" s="348">
        <v>2169382.45</v>
      </c>
      <c r="D10" s="351">
        <v>113596.84</v>
      </c>
    </row>
    <row r="11" spans="1:4" s="2" customFormat="1" ht="24.75" customHeight="1">
      <c r="A11" s="63">
        <v>8</v>
      </c>
      <c r="B11" s="47" t="s">
        <v>488</v>
      </c>
      <c r="C11" s="352">
        <v>929510.42</v>
      </c>
      <c r="D11" s="349">
        <v>103218.76</v>
      </c>
    </row>
    <row r="12" spans="1:4" s="2" customFormat="1" ht="24.75" customHeight="1">
      <c r="A12" s="63">
        <v>9</v>
      </c>
      <c r="B12" s="353" t="s">
        <v>489</v>
      </c>
      <c r="C12" s="347">
        <v>1329430.84</v>
      </c>
      <c r="D12" s="347">
        <v>243699.47</v>
      </c>
    </row>
    <row r="13" spans="1:4" s="2" customFormat="1" ht="24.75" customHeight="1">
      <c r="A13" s="63">
        <v>10</v>
      </c>
      <c r="B13" s="354" t="s">
        <v>490</v>
      </c>
      <c r="C13" s="355">
        <f>1254305+1238.99</f>
        <v>1255543.99</v>
      </c>
      <c r="D13" s="356">
        <v>37554.98</v>
      </c>
    </row>
    <row r="14" spans="1:4" s="2" customFormat="1" ht="30.75" customHeight="1">
      <c r="A14" s="192">
        <v>11</v>
      </c>
      <c r="B14" s="78" t="s">
        <v>679</v>
      </c>
      <c r="C14" s="349">
        <v>882736.22</v>
      </c>
      <c r="D14" s="349">
        <v>184380.01</v>
      </c>
    </row>
    <row r="15" spans="1:4" s="2" customFormat="1" ht="24.75" customHeight="1">
      <c r="A15" s="201">
        <v>12</v>
      </c>
      <c r="B15" s="58" t="s">
        <v>491</v>
      </c>
      <c r="C15" s="333">
        <v>401491.39</v>
      </c>
      <c r="D15" s="357" t="s">
        <v>0</v>
      </c>
    </row>
    <row r="16" spans="1:4" s="2" customFormat="1" ht="24.75" customHeight="1">
      <c r="A16" s="201">
        <v>13</v>
      </c>
      <c r="B16" s="58" t="s">
        <v>492</v>
      </c>
      <c r="C16" s="358">
        <v>322005.12</v>
      </c>
      <c r="D16" s="83">
        <v>1493.36</v>
      </c>
    </row>
    <row r="17" spans="1:4" s="2" customFormat="1" ht="24.75" customHeight="1">
      <c r="A17" s="201">
        <v>14</v>
      </c>
      <c r="B17" s="58" t="s">
        <v>544</v>
      </c>
      <c r="C17" s="358">
        <v>173592.25</v>
      </c>
      <c r="D17" s="359" t="s">
        <v>0</v>
      </c>
    </row>
    <row r="18" spans="1:4" s="2" customFormat="1" ht="24" customHeight="1">
      <c r="A18" s="422" t="s">
        <v>150</v>
      </c>
      <c r="B18" s="422"/>
      <c r="C18" s="235">
        <f>SUM(C4:C17)</f>
        <v>21848778.18</v>
      </c>
      <c r="D18" s="236"/>
    </row>
    <row r="19" spans="2:4" ht="12.75">
      <c r="B19" s="2"/>
      <c r="C19" s="32"/>
      <c r="D19" s="32"/>
    </row>
    <row r="20" spans="2:4" ht="12.75">
      <c r="B20" s="2"/>
      <c r="C20" s="32"/>
      <c r="D20" s="32"/>
    </row>
    <row r="21" spans="2:4" ht="12.75">
      <c r="B21" s="2"/>
      <c r="C21" s="32"/>
      <c r="D21" s="32"/>
    </row>
    <row r="22" spans="2:4" ht="12.75">
      <c r="B22" s="2"/>
      <c r="C22" s="32"/>
      <c r="D22" s="32"/>
    </row>
    <row r="23" spans="2:4" ht="12.75">
      <c r="B23" s="2"/>
      <c r="C23" s="32"/>
      <c r="D23" s="32"/>
    </row>
  </sheetData>
  <sheetProtection selectLockedCells="1" selectUnlockedCells="1"/>
  <mergeCells count="3">
    <mergeCell ref="A1:B1"/>
    <mergeCell ref="B2:D2"/>
    <mergeCell ref="A18:B18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view="pageBreakPreview" zoomScaleSheetLayoutView="100" zoomScalePageLayoutView="0" workbookViewId="0" topLeftCell="A1">
      <selection activeCell="C36" sqref="C36"/>
    </sheetView>
  </sheetViews>
  <sheetFormatPr defaultColWidth="9.140625" defaultRowHeight="12.75"/>
  <cols>
    <col min="1" max="1" width="4.140625" style="72" customWidth="1"/>
    <col min="2" max="2" width="55.421875" style="20" customWidth="1"/>
    <col min="3" max="3" width="57.57421875" style="73" customWidth="1"/>
    <col min="4" max="16384" width="9.140625" style="20" customWidth="1"/>
  </cols>
  <sheetData>
    <row r="1" spans="1:3" ht="15" customHeight="1">
      <c r="A1" s="419" t="s">
        <v>944</v>
      </c>
      <c r="B1" s="419"/>
      <c r="C1" s="71"/>
    </row>
    <row r="2" ht="13.5" thickBot="1">
      <c r="B2" s="21"/>
    </row>
    <row r="3" spans="1:4" ht="69" customHeight="1" thickBot="1">
      <c r="A3" s="425" t="s">
        <v>494</v>
      </c>
      <c r="B3" s="426"/>
      <c r="C3" s="427"/>
      <c r="D3" s="74"/>
    </row>
    <row r="4" spans="1:4" ht="9" customHeight="1">
      <c r="A4" s="75"/>
      <c r="B4" s="75"/>
      <c r="C4" s="76"/>
      <c r="D4" s="74"/>
    </row>
    <row r="6" spans="1:3" ht="30.75" customHeight="1">
      <c r="A6" s="164" t="s">
        <v>5</v>
      </c>
      <c r="B6" s="164" t="s">
        <v>495</v>
      </c>
      <c r="C6" s="17" t="s">
        <v>496</v>
      </c>
    </row>
    <row r="7" spans="1:3" ht="17.25" customHeight="1">
      <c r="A7" s="424" t="s">
        <v>497</v>
      </c>
      <c r="B7" s="424"/>
      <c r="C7" s="424"/>
    </row>
    <row r="8" spans="1:3" ht="19.5" customHeight="1">
      <c r="A8" s="165">
        <v>1</v>
      </c>
      <c r="B8" s="166" t="s">
        <v>660</v>
      </c>
      <c r="C8" s="253" t="s">
        <v>1067</v>
      </c>
    </row>
    <row r="9" spans="1:3" ht="26.25" customHeight="1">
      <c r="A9" s="165">
        <v>2</v>
      </c>
      <c r="B9" s="167" t="s">
        <v>498</v>
      </c>
      <c r="C9" s="252" t="s">
        <v>1068</v>
      </c>
    </row>
    <row r="10" spans="1:3" ht="19.5" customHeight="1">
      <c r="A10" s="165">
        <v>3</v>
      </c>
      <c r="B10" s="167" t="s">
        <v>499</v>
      </c>
      <c r="C10" s="252" t="s">
        <v>1066</v>
      </c>
    </row>
    <row r="11" spans="1:3" ht="17.25" customHeight="1">
      <c r="A11" s="424" t="s">
        <v>493</v>
      </c>
      <c r="B11" s="424"/>
      <c r="C11" s="424"/>
    </row>
    <row r="12" spans="1:3" ht="61.5" customHeight="1">
      <c r="A12" s="165">
        <v>1</v>
      </c>
      <c r="B12" s="169" t="s">
        <v>500</v>
      </c>
      <c r="C12" s="310" t="s">
        <v>501</v>
      </c>
    </row>
    <row r="13" spans="1:3" ht="45" customHeight="1">
      <c r="A13" s="165">
        <v>2</v>
      </c>
      <c r="B13" s="169" t="s">
        <v>502</v>
      </c>
      <c r="C13" s="310" t="s">
        <v>503</v>
      </c>
    </row>
    <row r="14" spans="1:3" ht="42" customHeight="1">
      <c r="A14" s="165">
        <v>3</v>
      </c>
      <c r="B14" s="169" t="s">
        <v>504</v>
      </c>
      <c r="C14" s="311" t="s">
        <v>535</v>
      </c>
    </row>
    <row r="15" spans="1:3" ht="101.25" customHeight="1">
      <c r="A15" s="165">
        <v>4</v>
      </c>
      <c r="B15" s="169" t="s">
        <v>505</v>
      </c>
      <c r="C15" s="310" t="s">
        <v>536</v>
      </c>
    </row>
    <row r="16" spans="1:3" ht="56.25" customHeight="1">
      <c r="A16" s="171">
        <v>5</v>
      </c>
      <c r="B16" s="282" t="s">
        <v>1274</v>
      </c>
      <c r="C16" s="311" t="s">
        <v>1275</v>
      </c>
    </row>
    <row r="17" spans="1:3" ht="17.25" customHeight="1">
      <c r="A17" s="424" t="s">
        <v>506</v>
      </c>
      <c r="B17" s="428"/>
      <c r="C17" s="428"/>
    </row>
    <row r="18" spans="1:3" ht="50.25" customHeight="1">
      <c r="A18" s="165">
        <v>1</v>
      </c>
      <c r="B18" s="170" t="s">
        <v>507</v>
      </c>
      <c r="C18" s="133" t="s">
        <v>1038</v>
      </c>
    </row>
    <row r="19" spans="1:3" ht="17.25" customHeight="1">
      <c r="A19" s="424" t="s">
        <v>181</v>
      </c>
      <c r="B19" s="424"/>
      <c r="C19" s="424"/>
    </row>
    <row r="20" spans="1:3" ht="18" customHeight="1">
      <c r="A20" s="165">
        <v>1</v>
      </c>
      <c r="B20" s="279" t="s">
        <v>508</v>
      </c>
      <c r="C20" s="280" t="s">
        <v>509</v>
      </c>
    </row>
    <row r="21" spans="1:3" ht="18" customHeight="1">
      <c r="A21" s="165">
        <v>2</v>
      </c>
      <c r="B21" s="279" t="s">
        <v>510</v>
      </c>
      <c r="C21" s="281" t="s">
        <v>511</v>
      </c>
    </row>
    <row r="22" spans="1:3" ht="18" customHeight="1">
      <c r="A22" s="165">
        <v>3</v>
      </c>
      <c r="B22" s="279" t="s">
        <v>512</v>
      </c>
      <c r="C22" s="281" t="s">
        <v>513</v>
      </c>
    </row>
    <row r="23" spans="1:3" ht="18" customHeight="1">
      <c r="A23" s="165">
        <v>4</v>
      </c>
      <c r="B23" s="279" t="s">
        <v>514</v>
      </c>
      <c r="C23" s="281" t="s">
        <v>515</v>
      </c>
    </row>
    <row r="24" spans="1:3" ht="18" customHeight="1">
      <c r="A24" s="165">
        <v>5</v>
      </c>
      <c r="B24" s="279" t="s">
        <v>516</v>
      </c>
      <c r="C24" s="280" t="s">
        <v>517</v>
      </c>
    </row>
    <row r="25" spans="1:3" ht="18" customHeight="1">
      <c r="A25" s="171">
        <v>6</v>
      </c>
      <c r="B25" s="279" t="s">
        <v>518</v>
      </c>
      <c r="C25" s="281" t="s">
        <v>519</v>
      </c>
    </row>
    <row r="26" spans="1:3" ht="18" customHeight="1">
      <c r="A26" s="171">
        <v>7</v>
      </c>
      <c r="B26" s="282" t="s">
        <v>520</v>
      </c>
      <c r="C26" s="283" t="s">
        <v>521</v>
      </c>
    </row>
    <row r="27" spans="1:3" ht="18" customHeight="1">
      <c r="A27" s="171">
        <v>8</v>
      </c>
      <c r="B27" s="282" t="s">
        <v>522</v>
      </c>
      <c r="C27" s="281" t="s">
        <v>521</v>
      </c>
    </row>
    <row r="28" spans="1:3" ht="17.25" customHeight="1">
      <c r="A28" s="424" t="s">
        <v>246</v>
      </c>
      <c r="B28" s="424"/>
      <c r="C28" s="424"/>
    </row>
    <row r="29" spans="1:3" ht="18" customHeight="1">
      <c r="A29" s="165">
        <v>1</v>
      </c>
      <c r="B29" s="163" t="s">
        <v>624</v>
      </c>
      <c r="C29" s="63" t="s">
        <v>523</v>
      </c>
    </row>
    <row r="30" spans="1:3" ht="18" customHeight="1">
      <c r="A30" s="165">
        <v>2</v>
      </c>
      <c r="B30" s="163" t="s">
        <v>623</v>
      </c>
      <c r="C30" s="318" t="s">
        <v>1285</v>
      </c>
    </row>
    <row r="31" spans="1:3" ht="18" customHeight="1">
      <c r="A31" s="171">
        <v>3</v>
      </c>
      <c r="B31" s="132" t="s">
        <v>625</v>
      </c>
      <c r="C31" s="63"/>
    </row>
    <row r="32" spans="1:3" ht="18" customHeight="1">
      <c r="A32" s="424" t="s">
        <v>285</v>
      </c>
      <c r="B32" s="424"/>
      <c r="C32" s="424"/>
    </row>
    <row r="33" spans="1:3" ht="27.75" customHeight="1">
      <c r="A33" s="165">
        <v>1</v>
      </c>
      <c r="B33" s="172" t="s">
        <v>565</v>
      </c>
      <c r="C33" s="343" t="s">
        <v>566</v>
      </c>
    </row>
    <row r="34" spans="1:3" ht="27.75" customHeight="1">
      <c r="A34" s="165">
        <v>2</v>
      </c>
      <c r="B34" s="172" t="s">
        <v>567</v>
      </c>
      <c r="C34" s="344" t="s">
        <v>185</v>
      </c>
    </row>
    <row r="35" spans="1:3" ht="18" customHeight="1">
      <c r="A35" s="424" t="s">
        <v>524</v>
      </c>
      <c r="B35" s="424"/>
      <c r="C35" s="424"/>
    </row>
    <row r="36" spans="1:3" ht="36.75" customHeight="1">
      <c r="A36" s="173">
        <v>1</v>
      </c>
      <c r="B36" s="78" t="s">
        <v>525</v>
      </c>
      <c r="C36" s="133" t="s">
        <v>1123</v>
      </c>
    </row>
    <row r="37" spans="1:3" ht="18" customHeight="1">
      <c r="A37" s="423" t="s">
        <v>313</v>
      </c>
      <c r="B37" s="423"/>
      <c r="C37" s="423"/>
    </row>
    <row r="38" spans="1:3" ht="25.5">
      <c r="A38" s="174">
        <v>1</v>
      </c>
      <c r="B38" s="175" t="s">
        <v>526</v>
      </c>
      <c r="C38" s="176" t="s">
        <v>185</v>
      </c>
    </row>
    <row r="39" spans="1:3" ht="18" customHeight="1">
      <c r="A39" s="423" t="s">
        <v>542</v>
      </c>
      <c r="B39" s="423"/>
      <c r="C39" s="423"/>
    </row>
    <row r="40" spans="1:3" ht="36.75" customHeight="1">
      <c r="A40" s="174">
        <v>1</v>
      </c>
      <c r="B40" s="175" t="s">
        <v>541</v>
      </c>
      <c r="C40" s="50" t="s">
        <v>361</v>
      </c>
    </row>
    <row r="41" spans="1:2" ht="12.75">
      <c r="A41" s="73"/>
      <c r="B41" s="79"/>
    </row>
    <row r="42" spans="1:2" ht="12.75">
      <c r="A42" s="73"/>
      <c r="B42" s="79"/>
    </row>
  </sheetData>
  <sheetProtection selectLockedCells="1" selectUnlockedCells="1"/>
  <mergeCells count="11">
    <mergeCell ref="A19:C19"/>
    <mergeCell ref="A39:C39"/>
    <mergeCell ref="A28:C28"/>
    <mergeCell ref="A32:C32"/>
    <mergeCell ref="A35:C35"/>
    <mergeCell ref="A37:C37"/>
    <mergeCell ref="A1:B1"/>
    <mergeCell ref="A3:C3"/>
    <mergeCell ref="A7:C7"/>
    <mergeCell ref="A11:C11"/>
    <mergeCell ref="A17:C1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SheetLayoutView="100" zoomScalePageLayoutView="0" workbookViewId="0" topLeftCell="A1">
      <selection activeCell="I48" sqref="I48"/>
    </sheetView>
  </sheetViews>
  <sheetFormatPr defaultColWidth="9.140625" defaultRowHeight="12.75"/>
  <cols>
    <col min="1" max="1" width="4.57421875" style="177" customWidth="1"/>
    <col min="2" max="2" width="21.8515625" style="177" customWidth="1"/>
    <col min="3" max="3" width="14.00390625" style="177" customWidth="1"/>
    <col min="4" max="4" width="21.8515625" style="217" customWidth="1"/>
    <col min="5" max="5" width="12.8515625" style="177" customWidth="1"/>
    <col min="6" max="6" width="23.140625" style="177" customWidth="1"/>
    <col min="7" max="7" width="12.00390625" style="177" customWidth="1"/>
    <col min="8" max="8" width="13.140625" style="177" customWidth="1"/>
    <col min="9" max="9" width="11.57421875" style="114" customWidth="1"/>
    <col min="10" max="10" width="10.8515625" style="114" customWidth="1"/>
    <col min="11" max="11" width="15.140625" style="177" customWidth="1"/>
    <col min="12" max="12" width="10.00390625" style="177" customWidth="1"/>
    <col min="13" max="13" width="10.57421875" style="177" customWidth="1"/>
    <col min="14" max="14" width="11.421875" style="177" customWidth="1"/>
    <col min="15" max="15" width="17.421875" style="177" customWidth="1"/>
    <col min="16" max="16" width="14.7109375" style="177" customWidth="1"/>
    <col min="17" max="17" width="10.140625" style="177" customWidth="1"/>
    <col min="18" max="18" width="9.140625" style="177" customWidth="1"/>
    <col min="19" max="22" width="15.00390625" style="177" customWidth="1"/>
    <col min="23" max="16384" width="9.140625" style="177" customWidth="1"/>
  </cols>
  <sheetData>
    <row r="1" ht="12.75">
      <c r="A1" s="218" t="s">
        <v>945</v>
      </c>
    </row>
    <row r="2" spans="1:9" ht="23.25" customHeight="1">
      <c r="A2" s="429" t="s">
        <v>723</v>
      </c>
      <c r="B2" s="429"/>
      <c r="C2" s="429"/>
      <c r="D2" s="429"/>
      <c r="E2" s="429"/>
      <c r="F2" s="429"/>
      <c r="G2" s="429"/>
      <c r="H2" s="429"/>
      <c r="I2" s="429"/>
    </row>
    <row r="3" spans="1:27" ht="18" customHeight="1">
      <c r="A3" s="430" t="s">
        <v>5</v>
      </c>
      <c r="B3" s="396" t="s">
        <v>724</v>
      </c>
      <c r="C3" s="396" t="s">
        <v>725</v>
      </c>
      <c r="D3" s="396" t="s">
        <v>726</v>
      </c>
      <c r="E3" s="396" t="s">
        <v>727</v>
      </c>
      <c r="F3" s="396" t="s">
        <v>728</v>
      </c>
      <c r="G3" s="396" t="s">
        <v>729</v>
      </c>
      <c r="H3" s="396" t="s">
        <v>730</v>
      </c>
      <c r="I3" s="396" t="s">
        <v>731</v>
      </c>
      <c r="J3" s="396" t="s">
        <v>732</v>
      </c>
      <c r="K3" s="396" t="s">
        <v>733</v>
      </c>
      <c r="L3" s="396" t="s">
        <v>734</v>
      </c>
      <c r="M3" s="396" t="s">
        <v>735</v>
      </c>
      <c r="N3" s="396" t="s">
        <v>736</v>
      </c>
      <c r="O3" s="396" t="s">
        <v>737</v>
      </c>
      <c r="P3" s="396" t="s">
        <v>738</v>
      </c>
      <c r="Q3" s="396" t="s">
        <v>739</v>
      </c>
      <c r="R3" s="396"/>
      <c r="S3" s="396" t="s">
        <v>740</v>
      </c>
      <c r="T3" s="396"/>
      <c r="U3" s="396" t="s">
        <v>741</v>
      </c>
      <c r="V3" s="396"/>
      <c r="W3" s="384" t="s">
        <v>742</v>
      </c>
      <c r="X3" s="384"/>
      <c r="Y3" s="384"/>
      <c r="Z3" s="384"/>
      <c r="AA3" s="384" t="s">
        <v>743</v>
      </c>
    </row>
    <row r="4" spans="1:27" ht="18" customHeight="1">
      <c r="A4" s="430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84"/>
      <c r="X4" s="384"/>
      <c r="Y4" s="384"/>
      <c r="Z4" s="384"/>
      <c r="AA4" s="384"/>
    </row>
    <row r="5" spans="1:27" ht="42" customHeight="1">
      <c r="A5" s="430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17" t="s">
        <v>744</v>
      </c>
      <c r="R5" s="17" t="s">
        <v>745</v>
      </c>
      <c r="S5" s="17" t="s">
        <v>746</v>
      </c>
      <c r="T5" s="17" t="s">
        <v>747</v>
      </c>
      <c r="U5" s="17" t="s">
        <v>746</v>
      </c>
      <c r="V5" s="17" t="s">
        <v>747</v>
      </c>
      <c r="W5" s="128" t="s">
        <v>748</v>
      </c>
      <c r="X5" s="128" t="s">
        <v>749</v>
      </c>
      <c r="Y5" s="128" t="s">
        <v>750</v>
      </c>
      <c r="Z5" s="128" t="s">
        <v>751</v>
      </c>
      <c r="AA5" s="384"/>
    </row>
    <row r="6" spans="1:27" ht="17.25" customHeight="1">
      <c r="A6" s="431" t="s">
        <v>33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</row>
    <row r="7" spans="1:27" s="183" customFormat="1" ht="18.75" customHeight="1">
      <c r="A7" s="80">
        <v>1</v>
      </c>
      <c r="B7" s="80" t="s">
        <v>752</v>
      </c>
      <c r="C7" s="80" t="s">
        <v>753</v>
      </c>
      <c r="D7" s="80" t="s">
        <v>754</v>
      </c>
      <c r="E7" s="80" t="s">
        <v>755</v>
      </c>
      <c r="F7" s="80" t="s">
        <v>756</v>
      </c>
      <c r="G7" s="80">
        <v>1798</v>
      </c>
      <c r="H7" s="80">
        <v>2017</v>
      </c>
      <c r="I7" s="80" t="s">
        <v>757</v>
      </c>
      <c r="J7" s="80">
        <v>5</v>
      </c>
      <c r="K7" s="80">
        <v>627</v>
      </c>
      <c r="L7" s="80">
        <v>2037</v>
      </c>
      <c r="M7" s="80" t="s">
        <v>93</v>
      </c>
      <c r="N7" s="325">
        <v>38989</v>
      </c>
      <c r="O7" s="179" t="s">
        <v>758</v>
      </c>
      <c r="P7" s="18">
        <v>69800</v>
      </c>
      <c r="Q7" s="180"/>
      <c r="R7" s="181"/>
      <c r="S7" s="164" t="s">
        <v>880</v>
      </c>
      <c r="T7" s="164" t="s">
        <v>1162</v>
      </c>
      <c r="U7" s="164" t="s">
        <v>880</v>
      </c>
      <c r="V7" s="164" t="s">
        <v>1162</v>
      </c>
      <c r="W7" s="182" t="s">
        <v>759</v>
      </c>
      <c r="X7" s="182" t="s">
        <v>759</v>
      </c>
      <c r="Y7" s="182" t="s">
        <v>759</v>
      </c>
      <c r="Z7" s="182" t="s">
        <v>759</v>
      </c>
      <c r="AA7" s="182" t="s">
        <v>87</v>
      </c>
    </row>
    <row r="8" spans="1:27" ht="18.75" customHeight="1">
      <c r="A8" s="184">
        <v>2</v>
      </c>
      <c r="B8" s="184" t="s">
        <v>752</v>
      </c>
      <c r="C8" s="184" t="s">
        <v>760</v>
      </c>
      <c r="D8" s="184" t="s">
        <v>761</v>
      </c>
      <c r="E8" s="184" t="s">
        <v>762</v>
      </c>
      <c r="F8" s="184" t="s">
        <v>756</v>
      </c>
      <c r="G8" s="184">
        <v>1200</v>
      </c>
      <c r="H8" s="184">
        <v>2009</v>
      </c>
      <c r="I8" s="184">
        <v>2009</v>
      </c>
      <c r="J8" s="184">
        <v>5</v>
      </c>
      <c r="K8" s="184">
        <v>515</v>
      </c>
      <c r="L8" s="184">
        <v>1600</v>
      </c>
      <c r="M8" s="184" t="s">
        <v>93</v>
      </c>
      <c r="N8" s="326">
        <v>65788</v>
      </c>
      <c r="O8" s="180"/>
      <c r="P8" s="18">
        <v>11200</v>
      </c>
      <c r="Q8" s="180"/>
      <c r="R8" s="185"/>
      <c r="S8" s="164" t="s">
        <v>1163</v>
      </c>
      <c r="T8" s="164" t="s">
        <v>1164</v>
      </c>
      <c r="U8" s="164" t="s">
        <v>1163</v>
      </c>
      <c r="V8" s="164" t="s">
        <v>1164</v>
      </c>
      <c r="W8" s="186" t="s">
        <v>759</v>
      </c>
      <c r="X8" s="186" t="s">
        <v>759</v>
      </c>
      <c r="Y8" s="186" t="s">
        <v>759</v>
      </c>
      <c r="Z8" s="186" t="s">
        <v>759</v>
      </c>
      <c r="AA8" s="186" t="s">
        <v>93</v>
      </c>
    </row>
    <row r="9" spans="1:27" ht="18.75" customHeight="1">
      <c r="A9" s="184">
        <v>3</v>
      </c>
      <c r="B9" s="184" t="s">
        <v>763</v>
      </c>
      <c r="C9" s="184" t="s">
        <v>764</v>
      </c>
      <c r="D9" s="184" t="s">
        <v>765</v>
      </c>
      <c r="E9" s="184" t="s">
        <v>766</v>
      </c>
      <c r="F9" s="184" t="s">
        <v>767</v>
      </c>
      <c r="G9" s="184">
        <v>1368</v>
      </c>
      <c r="H9" s="184">
        <v>2015</v>
      </c>
      <c r="I9" s="184" t="s">
        <v>768</v>
      </c>
      <c r="J9" s="184">
        <v>5</v>
      </c>
      <c r="K9" s="184">
        <v>824</v>
      </c>
      <c r="L9" s="184">
        <v>2215</v>
      </c>
      <c r="M9" s="184" t="s">
        <v>93</v>
      </c>
      <c r="N9" s="326">
        <v>31686</v>
      </c>
      <c r="O9" s="187" t="s">
        <v>769</v>
      </c>
      <c r="P9" s="18">
        <v>40900</v>
      </c>
      <c r="Q9" s="180"/>
      <c r="R9" s="185"/>
      <c r="S9" s="164" t="s">
        <v>870</v>
      </c>
      <c r="T9" s="164" t="s">
        <v>1165</v>
      </c>
      <c r="U9" s="164" t="s">
        <v>870</v>
      </c>
      <c r="V9" s="164" t="s">
        <v>1165</v>
      </c>
      <c r="W9" s="186" t="s">
        <v>759</v>
      </c>
      <c r="X9" s="186" t="s">
        <v>759</v>
      </c>
      <c r="Y9" s="186" t="s">
        <v>759</v>
      </c>
      <c r="Z9" s="186" t="s">
        <v>759</v>
      </c>
      <c r="AA9" s="186" t="s">
        <v>93</v>
      </c>
    </row>
    <row r="10" spans="1:27" s="183" customFormat="1" ht="18.75" customHeight="1">
      <c r="A10" s="80">
        <v>4</v>
      </c>
      <c r="B10" s="80" t="s">
        <v>770</v>
      </c>
      <c r="C10" s="80" t="s">
        <v>771</v>
      </c>
      <c r="D10" s="184" t="s">
        <v>772</v>
      </c>
      <c r="E10" s="184" t="s">
        <v>773</v>
      </c>
      <c r="F10" s="80" t="s">
        <v>756</v>
      </c>
      <c r="G10" s="80">
        <v>1598</v>
      </c>
      <c r="H10" s="80">
        <v>2018</v>
      </c>
      <c r="I10" s="80" t="s">
        <v>774</v>
      </c>
      <c r="J10" s="80">
        <v>5</v>
      </c>
      <c r="K10" s="80">
        <v>474</v>
      </c>
      <c r="L10" s="80">
        <v>1712</v>
      </c>
      <c r="M10" s="80" t="s">
        <v>93</v>
      </c>
      <c r="N10" s="327">
        <v>8832</v>
      </c>
      <c r="O10" s="179"/>
      <c r="P10" s="18">
        <v>41400</v>
      </c>
      <c r="Q10" s="180"/>
      <c r="R10" s="181"/>
      <c r="S10" s="164" t="s">
        <v>1166</v>
      </c>
      <c r="T10" s="164" t="s">
        <v>1167</v>
      </c>
      <c r="U10" s="164" t="s">
        <v>1166</v>
      </c>
      <c r="V10" s="164" t="s">
        <v>1167</v>
      </c>
      <c r="W10" s="182" t="s">
        <v>759</v>
      </c>
      <c r="X10" s="182" t="s">
        <v>759</v>
      </c>
      <c r="Y10" s="182" t="s">
        <v>759</v>
      </c>
      <c r="Z10" s="182" t="s">
        <v>759</v>
      </c>
      <c r="AA10" s="182" t="s">
        <v>93</v>
      </c>
    </row>
    <row r="11" spans="1:27" ht="18.75" customHeight="1">
      <c r="A11" s="431" t="s">
        <v>493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</row>
    <row r="12" spans="1:27" ht="36" customHeight="1">
      <c r="A12" s="184">
        <v>1</v>
      </c>
      <c r="B12" s="184" t="s">
        <v>775</v>
      </c>
      <c r="C12" s="184" t="s">
        <v>776</v>
      </c>
      <c r="D12" s="184" t="s">
        <v>777</v>
      </c>
      <c r="E12" s="184" t="s">
        <v>778</v>
      </c>
      <c r="F12" s="184" t="s">
        <v>779</v>
      </c>
      <c r="G12" s="184">
        <v>2799</v>
      </c>
      <c r="H12" s="184">
        <v>2002</v>
      </c>
      <c r="I12" s="184" t="s">
        <v>780</v>
      </c>
      <c r="J12" s="188">
        <v>15</v>
      </c>
      <c r="K12" s="184"/>
      <c r="L12" s="184">
        <v>3500</v>
      </c>
      <c r="M12" s="186" t="s">
        <v>93</v>
      </c>
      <c r="N12" s="325">
        <v>318300</v>
      </c>
      <c r="O12" s="184" t="s">
        <v>781</v>
      </c>
      <c r="P12" s="18">
        <v>16500</v>
      </c>
      <c r="Q12" s="180"/>
      <c r="R12" s="185"/>
      <c r="S12" s="164" t="s">
        <v>1270</v>
      </c>
      <c r="T12" s="164" t="s">
        <v>1271</v>
      </c>
      <c r="U12" s="164" t="s">
        <v>1270</v>
      </c>
      <c r="V12" s="164" t="s">
        <v>1271</v>
      </c>
      <c r="W12" s="186" t="s">
        <v>759</v>
      </c>
      <c r="X12" s="186" t="s">
        <v>759</v>
      </c>
      <c r="Y12" s="186" t="s">
        <v>759</v>
      </c>
      <c r="Z12" s="185"/>
      <c r="AA12" s="186" t="s">
        <v>93</v>
      </c>
    </row>
    <row r="13" spans="1:27" ht="36" customHeight="1">
      <c r="A13" s="184">
        <v>2</v>
      </c>
      <c r="B13" s="56" t="s">
        <v>782</v>
      </c>
      <c r="C13" s="56" t="s">
        <v>783</v>
      </c>
      <c r="D13" s="62" t="s">
        <v>784</v>
      </c>
      <c r="E13" s="62" t="s">
        <v>785</v>
      </c>
      <c r="F13" s="56" t="s">
        <v>786</v>
      </c>
      <c r="G13" s="184">
        <v>2500</v>
      </c>
      <c r="H13" s="62">
        <v>2017</v>
      </c>
      <c r="I13" s="62" t="s">
        <v>787</v>
      </c>
      <c r="J13" s="188"/>
      <c r="K13" s="184">
        <v>2500</v>
      </c>
      <c r="L13" s="184"/>
      <c r="M13" s="186" t="s">
        <v>93</v>
      </c>
      <c r="N13" s="62"/>
      <c r="O13" s="184"/>
      <c r="P13" s="18"/>
      <c r="Q13" s="180"/>
      <c r="R13" s="185"/>
      <c r="S13" s="164" t="s">
        <v>1272</v>
      </c>
      <c r="T13" s="164" t="s">
        <v>1273</v>
      </c>
      <c r="U13" s="164"/>
      <c r="V13" s="164"/>
      <c r="W13" s="186" t="s">
        <v>759</v>
      </c>
      <c r="X13" s="182"/>
      <c r="Y13" s="182"/>
      <c r="Z13" s="181"/>
      <c r="AA13" s="186" t="s">
        <v>93</v>
      </c>
    </row>
    <row r="14" spans="1:27" ht="18.75" customHeight="1">
      <c r="A14" s="431" t="s">
        <v>721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</row>
    <row r="15" spans="1:27" s="114" customFormat="1" ht="18.75" customHeight="1">
      <c r="A15" s="184">
        <v>1</v>
      </c>
      <c r="B15" s="184" t="s">
        <v>775</v>
      </c>
      <c r="C15" s="184" t="s">
        <v>788</v>
      </c>
      <c r="D15" s="184" t="s">
        <v>789</v>
      </c>
      <c r="E15" s="184" t="s">
        <v>790</v>
      </c>
      <c r="F15" s="184" t="s">
        <v>756</v>
      </c>
      <c r="G15" s="184">
        <v>2370</v>
      </c>
      <c r="H15" s="189">
        <v>1994</v>
      </c>
      <c r="I15" s="184" t="s">
        <v>791</v>
      </c>
      <c r="J15" s="184">
        <v>9</v>
      </c>
      <c r="K15" s="184">
        <v>1800</v>
      </c>
      <c r="L15" s="184">
        <v>2640</v>
      </c>
      <c r="M15" s="186" t="s">
        <v>93</v>
      </c>
      <c r="N15" s="325">
        <v>522420</v>
      </c>
      <c r="O15" s="187" t="s">
        <v>792</v>
      </c>
      <c r="P15" s="180"/>
      <c r="Q15" s="180"/>
      <c r="R15" s="186"/>
      <c r="S15" s="180" t="s">
        <v>1096</v>
      </c>
      <c r="T15" s="180" t="s">
        <v>1097</v>
      </c>
      <c r="U15" s="186"/>
      <c r="V15" s="186"/>
      <c r="W15" s="186" t="s">
        <v>759</v>
      </c>
      <c r="X15" s="186" t="s">
        <v>759</v>
      </c>
      <c r="Y15" s="186"/>
      <c r="Z15" s="186"/>
      <c r="AA15" s="186" t="s">
        <v>93</v>
      </c>
    </row>
    <row r="16" spans="1:27" s="114" customFormat="1" ht="18.75" customHeight="1">
      <c r="A16" s="184">
        <v>2</v>
      </c>
      <c r="B16" s="184" t="s">
        <v>793</v>
      </c>
      <c r="C16" s="184" t="s">
        <v>794</v>
      </c>
      <c r="D16" s="184">
        <v>108131936</v>
      </c>
      <c r="E16" s="184" t="s">
        <v>795</v>
      </c>
      <c r="F16" s="184" t="s">
        <v>796</v>
      </c>
      <c r="G16" s="184">
        <v>5000</v>
      </c>
      <c r="H16" s="184">
        <v>1981</v>
      </c>
      <c r="I16" s="184"/>
      <c r="J16" s="184">
        <v>1</v>
      </c>
      <c r="K16" s="184"/>
      <c r="L16" s="184"/>
      <c r="M16" s="186" t="s">
        <v>93</v>
      </c>
      <c r="N16" s="180"/>
      <c r="O16" s="180"/>
      <c r="P16" s="180"/>
      <c r="Q16" s="180"/>
      <c r="R16" s="186"/>
      <c r="S16" s="180" t="s">
        <v>1098</v>
      </c>
      <c r="T16" s="180" t="s">
        <v>1099</v>
      </c>
      <c r="U16" s="186"/>
      <c r="V16" s="186"/>
      <c r="W16" s="186" t="s">
        <v>759</v>
      </c>
      <c r="X16" s="186" t="s">
        <v>759</v>
      </c>
      <c r="Y16" s="186"/>
      <c r="Z16" s="186"/>
      <c r="AA16" s="186" t="s">
        <v>93</v>
      </c>
    </row>
    <row r="17" spans="1:27" s="114" customFormat="1" ht="18.75" customHeight="1">
      <c r="A17" s="184">
        <v>3</v>
      </c>
      <c r="B17" s="184" t="s">
        <v>793</v>
      </c>
      <c r="C17" s="184" t="s">
        <v>797</v>
      </c>
      <c r="D17" s="184" t="s">
        <v>798</v>
      </c>
      <c r="E17" s="184" t="s">
        <v>795</v>
      </c>
      <c r="F17" s="184" t="s">
        <v>796</v>
      </c>
      <c r="G17" s="184">
        <v>5000</v>
      </c>
      <c r="H17" s="184">
        <v>1993</v>
      </c>
      <c r="I17" s="184"/>
      <c r="J17" s="184">
        <v>1</v>
      </c>
      <c r="K17" s="184"/>
      <c r="L17" s="184"/>
      <c r="M17" s="186" t="s">
        <v>93</v>
      </c>
      <c r="N17" s="180"/>
      <c r="O17" s="180"/>
      <c r="P17" s="180"/>
      <c r="Q17" s="180"/>
      <c r="R17" s="186"/>
      <c r="S17" s="180" t="s">
        <v>1098</v>
      </c>
      <c r="T17" s="180" t="s">
        <v>1099</v>
      </c>
      <c r="U17" s="186"/>
      <c r="V17" s="186"/>
      <c r="W17" s="186" t="s">
        <v>759</v>
      </c>
      <c r="X17" s="186" t="s">
        <v>759</v>
      </c>
      <c r="Y17" s="186"/>
      <c r="Z17" s="186"/>
      <c r="AA17" s="186" t="s">
        <v>93</v>
      </c>
    </row>
    <row r="18" spans="1:27" s="114" customFormat="1" ht="18.75" customHeight="1">
      <c r="A18" s="184">
        <v>4</v>
      </c>
      <c r="B18" s="184" t="s">
        <v>799</v>
      </c>
      <c r="C18" s="184" t="s">
        <v>800</v>
      </c>
      <c r="D18" s="184" t="s">
        <v>801</v>
      </c>
      <c r="E18" s="184" t="s">
        <v>802</v>
      </c>
      <c r="F18" s="184" t="s">
        <v>803</v>
      </c>
      <c r="G18" s="184">
        <v>1496</v>
      </c>
      <c r="H18" s="184">
        <v>2013</v>
      </c>
      <c r="I18" s="184" t="s">
        <v>804</v>
      </c>
      <c r="J18" s="184">
        <v>1</v>
      </c>
      <c r="K18" s="184">
        <v>1500</v>
      </c>
      <c r="L18" s="184">
        <v>2000</v>
      </c>
      <c r="M18" s="186" t="s">
        <v>93</v>
      </c>
      <c r="N18" s="180"/>
      <c r="O18" s="180"/>
      <c r="P18" s="328">
        <v>74100</v>
      </c>
      <c r="Q18" s="180"/>
      <c r="R18" s="186"/>
      <c r="S18" s="180" t="s">
        <v>916</v>
      </c>
      <c r="T18" s="180" t="s">
        <v>1100</v>
      </c>
      <c r="U18" s="180" t="s">
        <v>916</v>
      </c>
      <c r="V18" s="180" t="s">
        <v>1100</v>
      </c>
      <c r="W18" s="186" t="s">
        <v>759</v>
      </c>
      <c r="X18" s="186" t="s">
        <v>759</v>
      </c>
      <c r="Y18" s="186" t="s">
        <v>759</v>
      </c>
      <c r="Z18" s="186"/>
      <c r="AA18" s="186" t="s">
        <v>93</v>
      </c>
    </row>
    <row r="19" spans="1:27" s="114" customFormat="1" ht="18.75" customHeight="1">
      <c r="A19" s="184">
        <v>5</v>
      </c>
      <c r="B19" s="184" t="s">
        <v>775</v>
      </c>
      <c r="C19" s="184" t="s">
        <v>805</v>
      </c>
      <c r="D19" s="184" t="s">
        <v>806</v>
      </c>
      <c r="E19" s="184" t="s">
        <v>807</v>
      </c>
      <c r="F19" s="184" t="s">
        <v>756</v>
      </c>
      <c r="G19" s="62">
        <v>1968</v>
      </c>
      <c r="H19" s="62">
        <v>2011</v>
      </c>
      <c r="I19" s="56"/>
      <c r="J19" s="184">
        <v>9</v>
      </c>
      <c r="K19" s="184">
        <v>1901</v>
      </c>
      <c r="L19" s="184">
        <v>3000</v>
      </c>
      <c r="M19" s="186" t="s">
        <v>93</v>
      </c>
      <c r="N19" s="326">
        <v>168396</v>
      </c>
      <c r="O19" s="62" t="s">
        <v>808</v>
      </c>
      <c r="P19" s="328">
        <v>44600</v>
      </c>
      <c r="Q19" s="180"/>
      <c r="R19" s="186"/>
      <c r="S19" s="180" t="s">
        <v>1101</v>
      </c>
      <c r="T19" s="180" t="s">
        <v>1102</v>
      </c>
      <c r="U19" s="180" t="s">
        <v>1101</v>
      </c>
      <c r="V19" s="180" t="s">
        <v>1102</v>
      </c>
      <c r="W19" s="186" t="s">
        <v>759</v>
      </c>
      <c r="X19" s="186" t="s">
        <v>759</v>
      </c>
      <c r="Y19" s="186" t="s">
        <v>759</v>
      </c>
      <c r="Z19" s="186" t="s">
        <v>759</v>
      </c>
      <c r="AA19" s="186" t="s">
        <v>93</v>
      </c>
    </row>
    <row r="20" spans="1:27" ht="18.75" customHeight="1">
      <c r="A20" s="431" t="s">
        <v>809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</row>
    <row r="21" spans="1:27" ht="18.75" customHeight="1">
      <c r="A21" s="184">
        <v>1</v>
      </c>
      <c r="B21" s="80" t="s">
        <v>810</v>
      </c>
      <c r="C21" s="444" t="s">
        <v>1361</v>
      </c>
      <c r="D21" s="184">
        <v>5223</v>
      </c>
      <c r="E21" s="184" t="s">
        <v>811</v>
      </c>
      <c r="F21" s="184" t="s">
        <v>812</v>
      </c>
      <c r="G21" s="188">
        <v>6842</v>
      </c>
      <c r="H21" s="184">
        <v>1985</v>
      </c>
      <c r="I21" s="184" t="s">
        <v>813</v>
      </c>
      <c r="J21" s="184">
        <v>2</v>
      </c>
      <c r="K21" s="184">
        <v>5000</v>
      </c>
      <c r="L21" s="184">
        <v>10520</v>
      </c>
      <c r="M21" s="186" t="s">
        <v>93</v>
      </c>
      <c r="N21" s="184"/>
      <c r="O21" s="180"/>
      <c r="P21" s="180"/>
      <c r="Q21" s="180"/>
      <c r="R21" s="185"/>
      <c r="S21" s="180" t="s">
        <v>1292</v>
      </c>
      <c r="T21" s="180" t="s">
        <v>1293</v>
      </c>
      <c r="U21" s="180"/>
      <c r="V21" s="180"/>
      <c r="W21" s="186" t="s">
        <v>759</v>
      </c>
      <c r="X21" s="186" t="s">
        <v>759</v>
      </c>
      <c r="Y21" s="185"/>
      <c r="Z21" s="185"/>
      <c r="AA21" s="186" t="s">
        <v>93</v>
      </c>
    </row>
    <row r="22" spans="1:27" ht="18.75" customHeight="1">
      <c r="A22" s="184">
        <v>2</v>
      </c>
      <c r="B22" s="184" t="s">
        <v>814</v>
      </c>
      <c r="C22" s="444" t="s">
        <v>814</v>
      </c>
      <c r="D22" s="184">
        <v>4967</v>
      </c>
      <c r="E22" s="184" t="s">
        <v>815</v>
      </c>
      <c r="F22" s="184" t="s">
        <v>803</v>
      </c>
      <c r="G22" s="184"/>
      <c r="H22" s="184">
        <v>1984</v>
      </c>
      <c r="I22" s="184" t="s">
        <v>816</v>
      </c>
      <c r="J22" s="184">
        <v>1</v>
      </c>
      <c r="K22" s="184">
        <v>800</v>
      </c>
      <c r="L22" s="184">
        <v>2000</v>
      </c>
      <c r="M22" s="186" t="s">
        <v>93</v>
      </c>
      <c r="N22" s="184"/>
      <c r="O22" s="180"/>
      <c r="P22" s="180"/>
      <c r="Q22" s="180"/>
      <c r="R22" s="185"/>
      <c r="S22" s="180" t="s">
        <v>1292</v>
      </c>
      <c r="T22" s="180" t="s">
        <v>1293</v>
      </c>
      <c r="U22" s="180"/>
      <c r="V22" s="180"/>
      <c r="W22" s="186" t="s">
        <v>759</v>
      </c>
      <c r="X22" s="186" t="s">
        <v>759</v>
      </c>
      <c r="Y22" s="185"/>
      <c r="Z22" s="185"/>
      <c r="AA22" s="186" t="s">
        <v>93</v>
      </c>
    </row>
    <row r="23" spans="1:27" ht="18.75" customHeight="1">
      <c r="A23" s="184">
        <v>3</v>
      </c>
      <c r="B23" s="184" t="s">
        <v>817</v>
      </c>
      <c r="C23" s="184" t="s">
        <v>818</v>
      </c>
      <c r="D23" s="184">
        <v>20429</v>
      </c>
      <c r="E23" s="184" t="s">
        <v>819</v>
      </c>
      <c r="F23" s="184" t="s">
        <v>803</v>
      </c>
      <c r="G23" s="188">
        <v>4562</v>
      </c>
      <c r="H23" s="184">
        <v>1976</v>
      </c>
      <c r="I23" s="184" t="s">
        <v>820</v>
      </c>
      <c r="J23" s="184">
        <v>1</v>
      </c>
      <c r="K23" s="184"/>
      <c r="L23" s="184"/>
      <c r="M23" s="186" t="s">
        <v>93</v>
      </c>
      <c r="N23" s="184"/>
      <c r="O23" s="180"/>
      <c r="P23" s="180"/>
      <c r="Q23" s="180"/>
      <c r="R23" s="185"/>
      <c r="S23" s="180" t="s">
        <v>1292</v>
      </c>
      <c r="T23" s="180" t="s">
        <v>1293</v>
      </c>
      <c r="U23" s="180"/>
      <c r="V23" s="180"/>
      <c r="W23" s="186" t="s">
        <v>759</v>
      </c>
      <c r="X23" s="186" t="s">
        <v>759</v>
      </c>
      <c r="Y23" s="185"/>
      <c r="Z23" s="185"/>
      <c r="AA23" s="186" t="s">
        <v>93</v>
      </c>
    </row>
    <row r="24" spans="1:27" ht="28.5" customHeight="1">
      <c r="A24" s="184">
        <v>4</v>
      </c>
      <c r="B24" s="184" t="s">
        <v>821</v>
      </c>
      <c r="C24" s="444" t="s">
        <v>1362</v>
      </c>
      <c r="D24" s="184">
        <v>1728</v>
      </c>
      <c r="E24" s="184" t="s">
        <v>822</v>
      </c>
      <c r="F24" s="184" t="s">
        <v>823</v>
      </c>
      <c r="G24" s="184"/>
      <c r="H24" s="184">
        <v>1983</v>
      </c>
      <c r="I24" s="184" t="s">
        <v>816</v>
      </c>
      <c r="J24" s="184"/>
      <c r="K24" s="184">
        <v>1500</v>
      </c>
      <c r="L24" s="184">
        <v>2000</v>
      </c>
      <c r="M24" s="186" t="s">
        <v>93</v>
      </c>
      <c r="N24" s="184"/>
      <c r="O24" s="180"/>
      <c r="P24" s="180"/>
      <c r="Q24" s="180"/>
      <c r="R24" s="185"/>
      <c r="S24" s="180" t="s">
        <v>1292</v>
      </c>
      <c r="T24" s="180" t="s">
        <v>1293</v>
      </c>
      <c r="U24" s="180"/>
      <c r="V24" s="180"/>
      <c r="W24" s="186" t="s">
        <v>759</v>
      </c>
      <c r="X24" s="185"/>
      <c r="Y24" s="185"/>
      <c r="Z24" s="185"/>
      <c r="AA24" s="186" t="s">
        <v>93</v>
      </c>
    </row>
    <row r="25" spans="1:27" ht="18.75" customHeight="1">
      <c r="A25" s="184">
        <v>5</v>
      </c>
      <c r="B25" s="184" t="s">
        <v>817</v>
      </c>
      <c r="C25" s="184">
        <v>4512</v>
      </c>
      <c r="D25" s="184">
        <v>131074</v>
      </c>
      <c r="E25" s="184" t="s">
        <v>825</v>
      </c>
      <c r="F25" s="184" t="s">
        <v>803</v>
      </c>
      <c r="G25" s="188">
        <v>3865</v>
      </c>
      <c r="H25" s="184">
        <v>2002</v>
      </c>
      <c r="I25" s="184" t="s">
        <v>826</v>
      </c>
      <c r="J25" s="184">
        <v>1</v>
      </c>
      <c r="K25" s="184"/>
      <c r="L25" s="184"/>
      <c r="M25" s="186" t="s">
        <v>93</v>
      </c>
      <c r="N25" s="184" t="s">
        <v>827</v>
      </c>
      <c r="O25" s="180"/>
      <c r="P25" s="18"/>
      <c r="Q25" s="180"/>
      <c r="R25" s="185"/>
      <c r="S25" s="180" t="s">
        <v>1292</v>
      </c>
      <c r="T25" s="180" t="s">
        <v>1293</v>
      </c>
      <c r="U25" s="180"/>
      <c r="V25" s="180"/>
      <c r="W25" s="186" t="s">
        <v>759</v>
      </c>
      <c r="X25" s="186" t="s">
        <v>759</v>
      </c>
      <c r="Y25" s="185"/>
      <c r="Z25" s="185"/>
      <c r="AA25" s="186" t="s">
        <v>93</v>
      </c>
    </row>
    <row r="26" spans="1:27" ht="18.75" customHeight="1">
      <c r="A26" s="184">
        <v>6</v>
      </c>
      <c r="B26" s="184" t="s">
        <v>828</v>
      </c>
      <c r="C26" s="184" t="s">
        <v>829</v>
      </c>
      <c r="D26" s="184">
        <v>171525</v>
      </c>
      <c r="E26" s="184" t="s">
        <v>795</v>
      </c>
      <c r="F26" s="184" t="s">
        <v>830</v>
      </c>
      <c r="G26" s="184"/>
      <c r="H26" s="184">
        <v>1987</v>
      </c>
      <c r="I26" s="184"/>
      <c r="J26" s="184">
        <v>1</v>
      </c>
      <c r="K26" s="184"/>
      <c r="L26" s="184"/>
      <c r="M26" s="186" t="s">
        <v>93</v>
      </c>
      <c r="N26" s="184"/>
      <c r="O26" s="180"/>
      <c r="P26" s="180"/>
      <c r="Q26" s="180"/>
      <c r="R26" s="185"/>
      <c r="S26" s="180" t="s">
        <v>1292</v>
      </c>
      <c r="T26" s="180" t="s">
        <v>1293</v>
      </c>
      <c r="U26" s="180"/>
      <c r="V26" s="180"/>
      <c r="W26" s="186" t="s">
        <v>759</v>
      </c>
      <c r="X26" s="186" t="s">
        <v>759</v>
      </c>
      <c r="Y26" s="185"/>
      <c r="Z26" s="185"/>
      <c r="AA26" s="186" t="s">
        <v>93</v>
      </c>
    </row>
    <row r="27" spans="1:27" ht="18.75" customHeight="1">
      <c r="A27" s="184">
        <v>7</v>
      </c>
      <c r="B27" s="184" t="s">
        <v>831</v>
      </c>
      <c r="C27" s="184" t="s">
        <v>832</v>
      </c>
      <c r="D27" s="184" t="s">
        <v>833</v>
      </c>
      <c r="E27" s="184" t="s">
        <v>795</v>
      </c>
      <c r="F27" s="184" t="s">
        <v>830</v>
      </c>
      <c r="G27" s="184"/>
      <c r="H27" s="184">
        <v>1984</v>
      </c>
      <c r="I27" s="184"/>
      <c r="J27" s="184">
        <v>1</v>
      </c>
      <c r="K27" s="184"/>
      <c r="L27" s="184"/>
      <c r="M27" s="186" t="s">
        <v>93</v>
      </c>
      <c r="N27" s="184"/>
      <c r="O27" s="180"/>
      <c r="P27" s="180"/>
      <c r="Q27" s="180"/>
      <c r="R27" s="185"/>
      <c r="S27" s="180" t="s">
        <v>1292</v>
      </c>
      <c r="T27" s="180" t="s">
        <v>1293</v>
      </c>
      <c r="U27" s="180"/>
      <c r="V27" s="180"/>
      <c r="W27" s="186" t="s">
        <v>759</v>
      </c>
      <c r="X27" s="186" t="s">
        <v>759</v>
      </c>
      <c r="Y27" s="185"/>
      <c r="Z27" s="185"/>
      <c r="AA27" s="186" t="s">
        <v>93</v>
      </c>
    </row>
    <row r="28" spans="1:27" ht="18.75" customHeight="1">
      <c r="A28" s="184">
        <v>8</v>
      </c>
      <c r="B28" s="184" t="s">
        <v>835</v>
      </c>
      <c r="C28" s="184"/>
      <c r="D28" s="184">
        <v>28010104014</v>
      </c>
      <c r="E28" s="184" t="s">
        <v>795</v>
      </c>
      <c r="F28" s="184" t="s">
        <v>836</v>
      </c>
      <c r="G28" s="184"/>
      <c r="H28" s="184">
        <v>1989</v>
      </c>
      <c r="I28" s="184"/>
      <c r="J28" s="184">
        <v>1</v>
      </c>
      <c r="K28" s="184"/>
      <c r="L28" s="184"/>
      <c r="M28" s="186" t="s">
        <v>93</v>
      </c>
      <c r="N28" s="184"/>
      <c r="O28" s="180"/>
      <c r="P28" s="180"/>
      <c r="Q28" s="180"/>
      <c r="R28" s="185"/>
      <c r="S28" s="180" t="s">
        <v>1292</v>
      </c>
      <c r="T28" s="180" t="s">
        <v>1293</v>
      </c>
      <c r="U28" s="180"/>
      <c r="V28" s="180"/>
      <c r="W28" s="186" t="s">
        <v>759</v>
      </c>
      <c r="X28" s="186" t="s">
        <v>759</v>
      </c>
      <c r="Y28" s="185"/>
      <c r="Z28" s="185"/>
      <c r="AA28" s="186" t="s">
        <v>93</v>
      </c>
    </row>
    <row r="29" spans="1:27" ht="18.75" customHeight="1">
      <c r="A29" s="184">
        <v>9</v>
      </c>
      <c r="B29" s="184" t="s">
        <v>837</v>
      </c>
      <c r="C29" s="184" t="s">
        <v>838</v>
      </c>
      <c r="D29" s="184" t="s">
        <v>839</v>
      </c>
      <c r="E29" s="184" t="s">
        <v>795</v>
      </c>
      <c r="F29" s="184" t="s">
        <v>824</v>
      </c>
      <c r="G29" s="184"/>
      <c r="H29" s="184">
        <v>2004</v>
      </c>
      <c r="I29" s="184"/>
      <c r="J29" s="184">
        <v>1</v>
      </c>
      <c r="K29" s="184"/>
      <c r="L29" s="184"/>
      <c r="M29" s="186" t="s">
        <v>93</v>
      </c>
      <c r="N29" s="184" t="s">
        <v>840</v>
      </c>
      <c r="O29" s="180"/>
      <c r="P29" s="18"/>
      <c r="Q29" s="180"/>
      <c r="R29" s="185"/>
      <c r="S29" s="180" t="s">
        <v>1294</v>
      </c>
      <c r="T29" s="180" t="s">
        <v>1295</v>
      </c>
      <c r="U29" s="180"/>
      <c r="V29" s="180"/>
      <c r="W29" s="186" t="s">
        <v>759</v>
      </c>
      <c r="X29" s="186" t="s">
        <v>759</v>
      </c>
      <c r="Y29" s="185"/>
      <c r="Z29" s="185"/>
      <c r="AA29" s="186" t="s">
        <v>93</v>
      </c>
    </row>
    <row r="30" spans="1:27" ht="18.75" customHeight="1">
      <c r="A30" s="184">
        <v>10</v>
      </c>
      <c r="B30" s="184" t="s">
        <v>841</v>
      </c>
      <c r="C30" s="184" t="s">
        <v>842</v>
      </c>
      <c r="D30" s="184">
        <v>21084</v>
      </c>
      <c r="E30" s="184" t="s">
        <v>795</v>
      </c>
      <c r="F30" s="184" t="s">
        <v>843</v>
      </c>
      <c r="G30" s="184"/>
      <c r="H30" s="184">
        <v>1979</v>
      </c>
      <c r="I30" s="184"/>
      <c r="J30" s="184">
        <v>1</v>
      </c>
      <c r="K30" s="184"/>
      <c r="L30" s="184"/>
      <c r="M30" s="186" t="s">
        <v>93</v>
      </c>
      <c r="N30" s="184"/>
      <c r="O30" s="180"/>
      <c r="P30" s="180"/>
      <c r="Q30" s="180"/>
      <c r="R30" s="185"/>
      <c r="S30" s="180" t="s">
        <v>1294</v>
      </c>
      <c r="T30" s="180" t="s">
        <v>1295</v>
      </c>
      <c r="U30" s="180"/>
      <c r="V30" s="180"/>
      <c r="W30" s="186" t="s">
        <v>759</v>
      </c>
      <c r="X30" s="186" t="s">
        <v>759</v>
      </c>
      <c r="Y30" s="185"/>
      <c r="Z30" s="185"/>
      <c r="AA30" s="186" t="s">
        <v>93</v>
      </c>
    </row>
    <row r="31" spans="1:27" ht="18.75" customHeight="1">
      <c r="A31" s="184">
        <v>11</v>
      </c>
      <c r="B31" s="184" t="s">
        <v>844</v>
      </c>
      <c r="C31" s="184" t="s">
        <v>845</v>
      </c>
      <c r="D31" s="184" t="s">
        <v>846</v>
      </c>
      <c r="E31" s="184" t="s">
        <v>847</v>
      </c>
      <c r="F31" s="184" t="s">
        <v>823</v>
      </c>
      <c r="G31" s="184"/>
      <c r="H31" s="184">
        <v>2004</v>
      </c>
      <c r="I31" s="184" t="s">
        <v>848</v>
      </c>
      <c r="J31" s="184"/>
      <c r="K31" s="184">
        <v>1400</v>
      </c>
      <c r="L31" s="184">
        <v>2000</v>
      </c>
      <c r="M31" s="186" t="s">
        <v>93</v>
      </c>
      <c r="N31" s="184"/>
      <c r="O31" s="180"/>
      <c r="P31" s="180"/>
      <c r="Q31" s="180"/>
      <c r="R31" s="185"/>
      <c r="S31" s="180" t="s">
        <v>1294</v>
      </c>
      <c r="T31" s="180" t="s">
        <v>1295</v>
      </c>
      <c r="U31" s="180"/>
      <c r="V31" s="180"/>
      <c r="W31" s="186" t="s">
        <v>759</v>
      </c>
      <c r="X31" s="185"/>
      <c r="Y31" s="185"/>
      <c r="Z31" s="185"/>
      <c r="AA31" s="186" t="s">
        <v>93</v>
      </c>
    </row>
    <row r="32" spans="1:27" ht="18.75" customHeight="1">
      <c r="A32" s="184">
        <v>12</v>
      </c>
      <c r="B32" s="184" t="s">
        <v>849</v>
      </c>
      <c r="C32" s="444" t="s">
        <v>1363</v>
      </c>
      <c r="D32" s="184" t="s">
        <v>850</v>
      </c>
      <c r="E32" s="184" t="s">
        <v>851</v>
      </c>
      <c r="F32" s="184" t="s">
        <v>812</v>
      </c>
      <c r="G32" s="188">
        <v>14190</v>
      </c>
      <c r="H32" s="184">
        <v>2000</v>
      </c>
      <c r="I32" s="184" t="s">
        <v>852</v>
      </c>
      <c r="J32" s="184">
        <v>2</v>
      </c>
      <c r="K32" s="184">
        <v>11390</v>
      </c>
      <c r="L32" s="184">
        <v>42000</v>
      </c>
      <c r="M32" s="186" t="s">
        <v>93</v>
      </c>
      <c r="N32" s="184"/>
      <c r="O32" s="180"/>
      <c r="P32" s="180"/>
      <c r="Q32" s="180"/>
      <c r="R32" s="185"/>
      <c r="S32" s="180" t="s">
        <v>1296</v>
      </c>
      <c r="T32" s="180" t="s">
        <v>1297</v>
      </c>
      <c r="U32" s="180"/>
      <c r="V32" s="180"/>
      <c r="W32" s="186" t="s">
        <v>759</v>
      </c>
      <c r="X32" s="186" t="s">
        <v>759</v>
      </c>
      <c r="Y32" s="185"/>
      <c r="Z32" s="185"/>
      <c r="AA32" s="186" t="s">
        <v>93</v>
      </c>
    </row>
    <row r="33" spans="1:27" ht="18.75" customHeight="1">
      <c r="A33" s="184">
        <v>13</v>
      </c>
      <c r="B33" s="184" t="s">
        <v>853</v>
      </c>
      <c r="C33" s="444" t="s">
        <v>1364</v>
      </c>
      <c r="D33" s="184" t="s">
        <v>854</v>
      </c>
      <c r="E33" s="184" t="s">
        <v>855</v>
      </c>
      <c r="F33" s="184" t="s">
        <v>823</v>
      </c>
      <c r="G33" s="184"/>
      <c r="H33" s="184">
        <v>2006</v>
      </c>
      <c r="I33" s="184" t="s">
        <v>856</v>
      </c>
      <c r="J33" s="184"/>
      <c r="K33" s="184">
        <v>27000</v>
      </c>
      <c r="L33" s="184">
        <v>34000</v>
      </c>
      <c r="M33" s="186" t="s">
        <v>93</v>
      </c>
      <c r="N33" s="184"/>
      <c r="O33" s="180"/>
      <c r="P33" s="180"/>
      <c r="Q33" s="180"/>
      <c r="R33" s="185"/>
      <c r="S33" s="180" t="s">
        <v>1298</v>
      </c>
      <c r="T33" s="180" t="s">
        <v>1299</v>
      </c>
      <c r="U33" s="180"/>
      <c r="V33" s="180"/>
      <c r="W33" s="186" t="s">
        <v>759</v>
      </c>
      <c r="X33" s="185"/>
      <c r="Y33" s="185"/>
      <c r="Z33" s="185"/>
      <c r="AA33" s="186" t="s">
        <v>93</v>
      </c>
    </row>
    <row r="34" spans="1:27" ht="24" customHeight="1">
      <c r="A34" s="184">
        <v>14</v>
      </c>
      <c r="B34" s="184" t="s">
        <v>857</v>
      </c>
      <c r="C34" s="184" t="s">
        <v>858</v>
      </c>
      <c r="D34" s="184" t="s">
        <v>859</v>
      </c>
      <c r="E34" s="184" t="s">
        <v>860</v>
      </c>
      <c r="F34" s="184" t="s">
        <v>812</v>
      </c>
      <c r="G34" s="188">
        <v>2134</v>
      </c>
      <c r="H34" s="184">
        <v>2007</v>
      </c>
      <c r="I34" s="184" t="s">
        <v>861</v>
      </c>
      <c r="J34" s="184">
        <v>7</v>
      </c>
      <c r="K34" s="184">
        <v>1300</v>
      </c>
      <c r="L34" s="184">
        <v>3490</v>
      </c>
      <c r="M34" s="186" t="s">
        <v>93</v>
      </c>
      <c r="N34" s="184"/>
      <c r="O34" s="180"/>
      <c r="P34" s="180"/>
      <c r="Q34" s="180"/>
      <c r="R34" s="185"/>
      <c r="S34" s="180" t="s">
        <v>1298</v>
      </c>
      <c r="T34" s="180" t="s">
        <v>1299</v>
      </c>
      <c r="U34" s="180"/>
      <c r="V34" s="180"/>
      <c r="W34" s="186" t="s">
        <v>759</v>
      </c>
      <c r="X34" s="186" t="s">
        <v>759</v>
      </c>
      <c r="Y34" s="185"/>
      <c r="Z34" s="185"/>
      <c r="AA34" s="186" t="s">
        <v>93</v>
      </c>
    </row>
    <row r="35" spans="1:27" ht="18.75" customHeight="1">
      <c r="A35" s="184">
        <v>15</v>
      </c>
      <c r="B35" s="184" t="s">
        <v>862</v>
      </c>
      <c r="C35" s="184">
        <v>200</v>
      </c>
      <c r="D35" s="184">
        <v>24041</v>
      </c>
      <c r="E35" s="184" t="s">
        <v>863</v>
      </c>
      <c r="F35" s="184" t="s">
        <v>812</v>
      </c>
      <c r="G35" s="188">
        <v>6842</v>
      </c>
      <c r="H35" s="184">
        <v>1980</v>
      </c>
      <c r="I35" s="184" t="s">
        <v>864</v>
      </c>
      <c r="J35" s="184">
        <v>2</v>
      </c>
      <c r="K35" s="184">
        <v>6000</v>
      </c>
      <c r="L35" s="184">
        <v>10800</v>
      </c>
      <c r="M35" s="186" t="s">
        <v>93</v>
      </c>
      <c r="N35" s="184"/>
      <c r="O35" s="180"/>
      <c r="P35" s="180"/>
      <c r="Q35" s="180"/>
      <c r="R35" s="185"/>
      <c r="S35" s="180" t="s">
        <v>1300</v>
      </c>
      <c r="T35" s="180" t="s">
        <v>1301</v>
      </c>
      <c r="U35" s="180"/>
      <c r="V35" s="180"/>
      <c r="W35" s="186" t="s">
        <v>759</v>
      </c>
      <c r="X35" s="186" t="s">
        <v>759</v>
      </c>
      <c r="Y35" s="185"/>
      <c r="Z35" s="185"/>
      <c r="AA35" s="186" t="s">
        <v>93</v>
      </c>
    </row>
    <row r="36" spans="1:27" ht="18.75" customHeight="1">
      <c r="A36" s="184">
        <v>16</v>
      </c>
      <c r="B36" s="184" t="s">
        <v>828</v>
      </c>
      <c r="C36" s="184" t="s">
        <v>865</v>
      </c>
      <c r="D36" s="184">
        <v>11019</v>
      </c>
      <c r="E36" s="184" t="s">
        <v>795</v>
      </c>
      <c r="F36" s="184" t="s">
        <v>830</v>
      </c>
      <c r="G36" s="184"/>
      <c r="H36" s="184">
        <v>1982</v>
      </c>
      <c r="I36" s="184"/>
      <c r="J36" s="184">
        <v>1</v>
      </c>
      <c r="K36" s="184"/>
      <c r="L36" s="184"/>
      <c r="M36" s="186" t="s">
        <v>93</v>
      </c>
      <c r="N36" s="184"/>
      <c r="O36" s="180"/>
      <c r="P36" s="180"/>
      <c r="Q36" s="180"/>
      <c r="R36" s="185"/>
      <c r="S36" s="180" t="s">
        <v>1292</v>
      </c>
      <c r="T36" s="180" t="s">
        <v>1293</v>
      </c>
      <c r="U36" s="180"/>
      <c r="V36" s="180"/>
      <c r="W36" s="186" t="s">
        <v>759</v>
      </c>
      <c r="X36" s="186" t="s">
        <v>759</v>
      </c>
      <c r="Y36" s="185"/>
      <c r="Z36" s="185"/>
      <c r="AA36" s="186" t="s">
        <v>93</v>
      </c>
    </row>
    <row r="37" spans="1:27" ht="18.75" customHeight="1">
      <c r="A37" s="184">
        <v>17</v>
      </c>
      <c r="B37" s="184" t="s">
        <v>866</v>
      </c>
      <c r="C37" s="184"/>
      <c r="D37" s="184">
        <v>5683999</v>
      </c>
      <c r="E37" s="184" t="s">
        <v>795</v>
      </c>
      <c r="F37" s="184" t="s">
        <v>830</v>
      </c>
      <c r="G37" s="184"/>
      <c r="H37" s="184">
        <v>2006</v>
      </c>
      <c r="I37" s="184"/>
      <c r="J37" s="184">
        <v>1</v>
      </c>
      <c r="K37" s="184"/>
      <c r="L37" s="184"/>
      <c r="M37" s="186" t="s">
        <v>93</v>
      </c>
      <c r="N37" s="184"/>
      <c r="O37" s="180"/>
      <c r="P37" s="180"/>
      <c r="Q37" s="180"/>
      <c r="R37" s="185"/>
      <c r="S37" s="180" t="s">
        <v>1302</v>
      </c>
      <c r="T37" s="180" t="s">
        <v>1303</v>
      </c>
      <c r="U37" s="180"/>
      <c r="V37" s="180"/>
      <c r="W37" s="186" t="s">
        <v>759</v>
      </c>
      <c r="X37" s="186" t="s">
        <v>759</v>
      </c>
      <c r="Y37" s="185"/>
      <c r="Z37" s="185"/>
      <c r="AA37" s="186" t="s">
        <v>93</v>
      </c>
    </row>
    <row r="38" spans="1:27" ht="27.75" customHeight="1">
      <c r="A38" s="184">
        <v>18</v>
      </c>
      <c r="B38" s="184" t="s">
        <v>867</v>
      </c>
      <c r="C38" s="184" t="s">
        <v>868</v>
      </c>
      <c r="D38" s="184">
        <v>81334066</v>
      </c>
      <c r="E38" s="184" t="s">
        <v>795</v>
      </c>
      <c r="F38" s="184" t="s">
        <v>869</v>
      </c>
      <c r="G38" s="184"/>
      <c r="H38" s="184">
        <v>2008</v>
      </c>
      <c r="I38" s="184"/>
      <c r="J38" s="184">
        <v>1</v>
      </c>
      <c r="K38" s="184"/>
      <c r="L38" s="184"/>
      <c r="M38" s="186" t="s">
        <v>93</v>
      </c>
      <c r="N38" s="184"/>
      <c r="O38" s="180"/>
      <c r="P38" s="18"/>
      <c r="Q38" s="180"/>
      <c r="R38" s="186"/>
      <c r="S38" s="180" t="s">
        <v>1304</v>
      </c>
      <c r="T38" s="180" t="s">
        <v>1305</v>
      </c>
      <c r="U38" s="180"/>
      <c r="V38" s="180"/>
      <c r="W38" s="186" t="s">
        <v>759</v>
      </c>
      <c r="X38" s="186" t="s">
        <v>759</v>
      </c>
      <c r="Y38" s="185"/>
      <c r="Z38" s="185"/>
      <c r="AA38" s="186" t="s">
        <v>93</v>
      </c>
    </row>
    <row r="39" spans="1:27" ht="27.75" customHeight="1">
      <c r="A39" s="184">
        <v>19</v>
      </c>
      <c r="B39" s="184" t="s">
        <v>871</v>
      </c>
      <c r="C39" s="184" t="s">
        <v>872</v>
      </c>
      <c r="D39" s="184" t="s">
        <v>873</v>
      </c>
      <c r="E39" s="184" t="s">
        <v>874</v>
      </c>
      <c r="F39" s="184" t="s">
        <v>812</v>
      </c>
      <c r="G39" s="184">
        <v>2417</v>
      </c>
      <c r="H39" s="184">
        <v>2004</v>
      </c>
      <c r="I39" s="184" t="s">
        <v>875</v>
      </c>
      <c r="J39" s="186">
        <v>8</v>
      </c>
      <c r="K39" s="186">
        <v>1175</v>
      </c>
      <c r="L39" s="186"/>
      <c r="M39" s="186" t="s">
        <v>93</v>
      </c>
      <c r="N39" s="186"/>
      <c r="O39" s="186"/>
      <c r="P39" s="186"/>
      <c r="Q39" s="186"/>
      <c r="R39" s="186"/>
      <c r="S39" s="180" t="s">
        <v>1306</v>
      </c>
      <c r="T39" s="180" t="s">
        <v>1307</v>
      </c>
      <c r="U39" s="186"/>
      <c r="V39" s="186"/>
      <c r="W39" s="186" t="s">
        <v>759</v>
      </c>
      <c r="X39" s="186" t="s">
        <v>759</v>
      </c>
      <c r="Y39" s="185"/>
      <c r="Z39" s="185"/>
      <c r="AA39" s="186" t="s">
        <v>93</v>
      </c>
    </row>
    <row r="40" spans="1:27" ht="24.75" customHeight="1">
      <c r="A40" s="184">
        <v>20</v>
      </c>
      <c r="B40" s="186" t="s">
        <v>876</v>
      </c>
      <c r="C40" s="186" t="s">
        <v>877</v>
      </c>
      <c r="D40" s="190" t="s">
        <v>878</v>
      </c>
      <c r="E40" s="186" t="s">
        <v>879</v>
      </c>
      <c r="F40" s="184" t="s">
        <v>812</v>
      </c>
      <c r="G40" s="186">
        <v>7790</v>
      </c>
      <c r="H40" s="186">
        <v>2001</v>
      </c>
      <c r="I40" s="186"/>
      <c r="J40" s="186">
        <v>2</v>
      </c>
      <c r="K40" s="186">
        <v>7200</v>
      </c>
      <c r="L40" s="186">
        <v>18000</v>
      </c>
      <c r="M40" s="186" t="s">
        <v>93</v>
      </c>
      <c r="N40" s="185"/>
      <c r="O40" s="185"/>
      <c r="P40" s="185"/>
      <c r="Q40" s="185"/>
      <c r="R40" s="185"/>
      <c r="S40" s="164" t="s">
        <v>1308</v>
      </c>
      <c r="T40" s="164" t="s">
        <v>1309</v>
      </c>
      <c r="U40" s="186"/>
      <c r="V40" s="186"/>
      <c r="W40" s="186" t="s">
        <v>759</v>
      </c>
      <c r="X40" s="186" t="s">
        <v>759</v>
      </c>
      <c r="Y40" s="185"/>
      <c r="Z40" s="185"/>
      <c r="AA40" s="186" t="s">
        <v>93</v>
      </c>
    </row>
    <row r="41" spans="1:27" ht="24.75" customHeight="1">
      <c r="A41" s="184">
        <v>21</v>
      </c>
      <c r="B41" s="186" t="s">
        <v>881</v>
      </c>
      <c r="C41" s="186" t="s">
        <v>881</v>
      </c>
      <c r="D41" s="190" t="s">
        <v>882</v>
      </c>
      <c r="E41" s="184" t="s">
        <v>795</v>
      </c>
      <c r="F41" s="186" t="s">
        <v>824</v>
      </c>
      <c r="G41" s="186"/>
      <c r="H41" s="186">
        <v>1993</v>
      </c>
      <c r="I41" s="186"/>
      <c r="J41" s="186"/>
      <c r="K41" s="186"/>
      <c r="L41" s="186"/>
      <c r="M41" s="186" t="s">
        <v>93</v>
      </c>
      <c r="N41" s="186"/>
      <c r="O41" s="186"/>
      <c r="P41" s="186"/>
      <c r="Q41" s="186"/>
      <c r="R41" s="186"/>
      <c r="S41" s="164" t="s">
        <v>1310</v>
      </c>
      <c r="T41" s="164" t="s">
        <v>1311</v>
      </c>
      <c r="U41" s="186"/>
      <c r="V41" s="186"/>
      <c r="W41" s="186" t="s">
        <v>759</v>
      </c>
      <c r="X41" s="186" t="s">
        <v>759</v>
      </c>
      <c r="Y41" s="185"/>
      <c r="Z41" s="185"/>
      <c r="AA41" s="186" t="s">
        <v>93</v>
      </c>
    </row>
    <row r="42" spans="1:27" ht="24.75" customHeight="1">
      <c r="A42" s="184">
        <v>22</v>
      </c>
      <c r="B42" s="186" t="s">
        <v>883</v>
      </c>
      <c r="C42" s="186" t="s">
        <v>884</v>
      </c>
      <c r="D42" s="189">
        <v>216001733</v>
      </c>
      <c r="E42" s="186" t="s">
        <v>795</v>
      </c>
      <c r="F42" s="186" t="s">
        <v>824</v>
      </c>
      <c r="G42" s="186"/>
      <c r="H42" s="186">
        <v>2015</v>
      </c>
      <c r="I42" s="186"/>
      <c r="J42" s="186"/>
      <c r="K42" s="186"/>
      <c r="L42" s="186"/>
      <c r="M42" s="186" t="s">
        <v>93</v>
      </c>
      <c r="N42" s="186"/>
      <c r="O42" s="186"/>
      <c r="P42" s="186"/>
      <c r="Q42" s="186"/>
      <c r="R42" s="186"/>
      <c r="S42" s="164" t="s">
        <v>1312</v>
      </c>
      <c r="T42" s="164" t="s">
        <v>1313</v>
      </c>
      <c r="U42" s="186"/>
      <c r="V42" s="186"/>
      <c r="W42" s="186" t="s">
        <v>759</v>
      </c>
      <c r="X42" s="186" t="s">
        <v>759</v>
      </c>
      <c r="Y42" s="185"/>
      <c r="Z42" s="185"/>
      <c r="AA42" s="186" t="s">
        <v>93</v>
      </c>
    </row>
    <row r="43" spans="1:27" ht="24.75" customHeight="1">
      <c r="A43" s="184">
        <v>23</v>
      </c>
      <c r="B43" s="186" t="s">
        <v>885</v>
      </c>
      <c r="C43" s="186" t="s">
        <v>886</v>
      </c>
      <c r="D43" s="189" t="s">
        <v>887</v>
      </c>
      <c r="E43" s="186" t="s">
        <v>795</v>
      </c>
      <c r="F43" s="186" t="s">
        <v>888</v>
      </c>
      <c r="G43" s="186"/>
      <c r="H43" s="186">
        <v>2013</v>
      </c>
      <c r="I43" s="186"/>
      <c r="J43" s="186"/>
      <c r="K43" s="186"/>
      <c r="L43" s="186"/>
      <c r="M43" s="186" t="s">
        <v>93</v>
      </c>
      <c r="N43" s="186"/>
      <c r="O43" s="186"/>
      <c r="P43" s="186"/>
      <c r="Q43" s="186"/>
      <c r="R43" s="186"/>
      <c r="S43" s="164" t="s">
        <v>1314</v>
      </c>
      <c r="T43" s="164" t="s">
        <v>1315</v>
      </c>
      <c r="U43" s="186"/>
      <c r="V43" s="186"/>
      <c r="W43" s="186" t="s">
        <v>759</v>
      </c>
      <c r="X43" s="186" t="s">
        <v>759</v>
      </c>
      <c r="Y43" s="185"/>
      <c r="Z43" s="185"/>
      <c r="AA43" s="186" t="s">
        <v>93</v>
      </c>
    </row>
    <row r="44" spans="1:27" ht="24.75" customHeight="1">
      <c r="A44" s="184">
        <v>24</v>
      </c>
      <c r="B44" s="186" t="s">
        <v>889</v>
      </c>
      <c r="C44" s="186" t="s">
        <v>890</v>
      </c>
      <c r="D44" s="189" t="s">
        <v>891</v>
      </c>
      <c r="E44" s="186" t="s">
        <v>795</v>
      </c>
      <c r="F44" s="186" t="s">
        <v>834</v>
      </c>
      <c r="G44" s="186"/>
      <c r="H44" s="186">
        <v>2007</v>
      </c>
      <c r="I44" s="186"/>
      <c r="J44" s="186">
        <v>1</v>
      </c>
      <c r="K44" s="186">
        <v>1400</v>
      </c>
      <c r="L44" s="186"/>
      <c r="M44" s="186" t="s">
        <v>93</v>
      </c>
      <c r="N44" s="186"/>
      <c r="O44" s="186"/>
      <c r="P44" s="186"/>
      <c r="Q44" s="186"/>
      <c r="R44" s="186"/>
      <c r="S44" s="164" t="s">
        <v>1316</v>
      </c>
      <c r="T44" s="164" t="s">
        <v>1317</v>
      </c>
      <c r="U44" s="186"/>
      <c r="V44" s="186"/>
      <c r="W44" s="186" t="s">
        <v>759</v>
      </c>
      <c r="X44" s="186" t="s">
        <v>759</v>
      </c>
      <c r="Y44" s="185"/>
      <c r="Z44" s="185"/>
      <c r="AA44" s="186" t="s">
        <v>93</v>
      </c>
    </row>
    <row r="45" spans="1:27" ht="22.5" customHeight="1">
      <c r="A45" s="184">
        <v>25</v>
      </c>
      <c r="B45" s="191" t="s">
        <v>837</v>
      </c>
      <c r="C45" s="191" t="s">
        <v>892</v>
      </c>
      <c r="D45" s="191" t="s">
        <v>893</v>
      </c>
      <c r="E45" s="191" t="s">
        <v>894</v>
      </c>
      <c r="F45" s="191" t="s">
        <v>812</v>
      </c>
      <c r="G45" s="191">
        <v>1600</v>
      </c>
      <c r="H45" s="191">
        <v>2005</v>
      </c>
      <c r="I45" s="191">
        <v>2005</v>
      </c>
      <c r="J45" s="193">
        <v>3</v>
      </c>
      <c r="K45" s="194">
        <v>650</v>
      </c>
      <c r="L45" s="195">
        <v>2070</v>
      </c>
      <c r="M45" s="195" t="s">
        <v>93</v>
      </c>
      <c r="N45" s="196"/>
      <c r="O45" s="197"/>
      <c r="P45" s="197"/>
      <c r="Q45" s="197"/>
      <c r="R45" s="198"/>
      <c r="S45" s="199" t="s">
        <v>1318</v>
      </c>
      <c r="T45" s="199" t="s">
        <v>1319</v>
      </c>
      <c r="U45" s="199"/>
      <c r="V45" s="199"/>
      <c r="W45" s="194" t="s">
        <v>759</v>
      </c>
      <c r="X45" s="194" t="s">
        <v>759</v>
      </c>
      <c r="Y45" s="200"/>
      <c r="Z45" s="200"/>
      <c r="AA45" s="194" t="s">
        <v>93</v>
      </c>
    </row>
    <row r="46" spans="1:27" ht="22.5" customHeight="1">
      <c r="A46" s="184">
        <v>26</v>
      </c>
      <c r="B46" s="201" t="s">
        <v>895</v>
      </c>
      <c r="C46" s="56" t="s">
        <v>896</v>
      </c>
      <c r="D46" s="56" t="s">
        <v>897</v>
      </c>
      <c r="E46" s="56" t="s">
        <v>898</v>
      </c>
      <c r="F46" s="56" t="s">
        <v>812</v>
      </c>
      <c r="G46" s="56"/>
      <c r="H46" s="56">
        <v>2006</v>
      </c>
      <c r="I46" s="202"/>
      <c r="J46" s="203"/>
      <c r="K46" s="204"/>
      <c r="L46" s="202">
        <v>3500</v>
      </c>
      <c r="M46" s="202" t="s">
        <v>93</v>
      </c>
      <c r="N46" s="205"/>
      <c r="O46" s="206"/>
      <c r="P46" s="206"/>
      <c r="Q46" s="206"/>
      <c r="R46" s="207"/>
      <c r="S46" s="208" t="s">
        <v>1320</v>
      </c>
      <c r="T46" s="208" t="s">
        <v>1321</v>
      </c>
      <c r="U46" s="208"/>
      <c r="V46" s="208"/>
      <c r="W46" s="194" t="s">
        <v>759</v>
      </c>
      <c r="X46" s="194" t="s">
        <v>759</v>
      </c>
      <c r="Y46" s="207"/>
      <c r="Z46" s="207"/>
      <c r="AA46" s="194" t="s">
        <v>93</v>
      </c>
    </row>
    <row r="47" spans="1:27" ht="22.5" customHeight="1">
      <c r="A47" s="184">
        <v>27</v>
      </c>
      <c r="B47" s="201" t="s">
        <v>899</v>
      </c>
      <c r="C47" s="56" t="s">
        <v>900</v>
      </c>
      <c r="D47" s="56" t="s">
        <v>901</v>
      </c>
      <c r="E47" s="56" t="s">
        <v>902</v>
      </c>
      <c r="F47" s="56" t="s">
        <v>812</v>
      </c>
      <c r="G47" s="56"/>
      <c r="H47" s="56">
        <v>2003</v>
      </c>
      <c r="I47" s="202"/>
      <c r="J47" s="203"/>
      <c r="K47" s="204"/>
      <c r="L47" s="202">
        <v>3500</v>
      </c>
      <c r="M47" s="202" t="s">
        <v>93</v>
      </c>
      <c r="N47" s="205"/>
      <c r="O47" s="206"/>
      <c r="P47" s="206"/>
      <c r="Q47" s="206"/>
      <c r="R47" s="207"/>
      <c r="S47" s="208" t="s">
        <v>1320</v>
      </c>
      <c r="T47" s="208" t="s">
        <v>1321</v>
      </c>
      <c r="U47" s="208"/>
      <c r="V47" s="208"/>
      <c r="W47" s="194" t="s">
        <v>759</v>
      </c>
      <c r="X47" s="194" t="s">
        <v>759</v>
      </c>
      <c r="Y47" s="207"/>
      <c r="Z47" s="207"/>
      <c r="AA47" s="194" t="s">
        <v>93</v>
      </c>
    </row>
    <row r="48" spans="1:27" ht="22.5" customHeight="1">
      <c r="A48" s="184">
        <v>28</v>
      </c>
      <c r="B48" s="56" t="s">
        <v>903</v>
      </c>
      <c r="C48" s="56" t="s">
        <v>904</v>
      </c>
      <c r="D48" s="56" t="s">
        <v>905</v>
      </c>
      <c r="E48" s="56" t="s">
        <v>906</v>
      </c>
      <c r="F48" s="56" t="s">
        <v>812</v>
      </c>
      <c r="G48" s="445">
        <v>6871</v>
      </c>
      <c r="H48" s="56">
        <v>2001</v>
      </c>
      <c r="I48" s="202"/>
      <c r="J48" s="203"/>
      <c r="K48" s="446">
        <v>18000</v>
      </c>
      <c r="L48" s="202">
        <v>18000</v>
      </c>
      <c r="M48" s="202" t="s">
        <v>93</v>
      </c>
      <c r="N48" s="205"/>
      <c r="O48" s="206"/>
      <c r="P48" s="206"/>
      <c r="Q48" s="206"/>
      <c r="R48" s="207"/>
      <c r="S48" s="208" t="s">
        <v>1320</v>
      </c>
      <c r="T48" s="208" t="s">
        <v>1321</v>
      </c>
      <c r="U48" s="208"/>
      <c r="V48" s="208"/>
      <c r="W48" s="194" t="s">
        <v>759</v>
      </c>
      <c r="X48" s="194" t="s">
        <v>759</v>
      </c>
      <c r="Y48" s="207"/>
      <c r="Z48" s="207"/>
      <c r="AA48" s="194" t="s">
        <v>93</v>
      </c>
    </row>
    <row r="49" spans="1:27" ht="22.5" customHeight="1">
      <c r="A49" s="184">
        <v>29</v>
      </c>
      <c r="B49" s="56" t="s">
        <v>907</v>
      </c>
      <c r="C49" s="56" t="s">
        <v>908</v>
      </c>
      <c r="D49" s="56" t="s">
        <v>909</v>
      </c>
      <c r="E49" s="56" t="s">
        <v>910</v>
      </c>
      <c r="F49" s="56" t="s">
        <v>812</v>
      </c>
      <c r="G49" s="56">
        <v>2417</v>
      </c>
      <c r="H49" s="56">
        <v>2006</v>
      </c>
      <c r="I49" s="202"/>
      <c r="J49" s="203"/>
      <c r="K49" s="204"/>
      <c r="L49" s="202">
        <v>3490</v>
      </c>
      <c r="M49" s="202" t="s">
        <v>93</v>
      </c>
      <c r="N49" s="205"/>
      <c r="O49" s="206"/>
      <c r="P49" s="206"/>
      <c r="Q49" s="206"/>
      <c r="R49" s="207"/>
      <c r="S49" s="208" t="s">
        <v>1322</v>
      </c>
      <c r="T49" s="208" t="s">
        <v>1323</v>
      </c>
      <c r="U49" s="208"/>
      <c r="V49" s="208"/>
      <c r="W49" s="194" t="s">
        <v>759</v>
      </c>
      <c r="X49" s="194" t="s">
        <v>759</v>
      </c>
      <c r="Y49" s="194"/>
      <c r="Z49" s="207"/>
      <c r="AA49" s="194" t="s">
        <v>93</v>
      </c>
    </row>
    <row r="50" spans="1:27" ht="26.25" customHeight="1">
      <c r="A50" s="184">
        <v>30</v>
      </c>
      <c r="B50" s="158" t="s">
        <v>911</v>
      </c>
      <c r="C50" s="158" t="s">
        <v>912</v>
      </c>
      <c r="D50" s="158" t="s">
        <v>913</v>
      </c>
      <c r="E50" s="158" t="s">
        <v>914</v>
      </c>
      <c r="F50" s="158" t="s">
        <v>915</v>
      </c>
      <c r="G50" s="158"/>
      <c r="H50" s="158">
        <v>2012</v>
      </c>
      <c r="I50" s="209"/>
      <c r="J50" s="209"/>
      <c r="K50" s="210"/>
      <c r="L50" s="209">
        <v>950</v>
      </c>
      <c r="M50" s="211" t="s">
        <v>93</v>
      </c>
      <c r="N50" s="210"/>
      <c r="O50" s="210"/>
      <c r="P50" s="324">
        <v>5000</v>
      </c>
      <c r="Q50" s="210"/>
      <c r="R50" s="210"/>
      <c r="S50" s="212" t="s">
        <v>1324</v>
      </c>
      <c r="T50" s="212" t="s">
        <v>1325</v>
      </c>
      <c r="U50" s="212" t="s">
        <v>1324</v>
      </c>
      <c r="V50" s="212" t="s">
        <v>1326</v>
      </c>
      <c r="W50" s="194" t="s">
        <v>759</v>
      </c>
      <c r="X50" s="209"/>
      <c r="Y50" s="194" t="s">
        <v>759</v>
      </c>
      <c r="Z50" s="210"/>
      <c r="AA50" s="194" t="s">
        <v>93</v>
      </c>
    </row>
    <row r="51" spans="1:27" s="114" customFormat="1" ht="26.25" customHeight="1">
      <c r="A51" s="184">
        <v>31</v>
      </c>
      <c r="B51" s="213" t="s">
        <v>889</v>
      </c>
      <c r="C51" s="213" t="s">
        <v>917</v>
      </c>
      <c r="D51" s="213" t="s">
        <v>918</v>
      </c>
      <c r="E51" s="202" t="s">
        <v>795</v>
      </c>
      <c r="F51" s="213" t="s">
        <v>919</v>
      </c>
      <c r="G51" s="213"/>
      <c r="H51" s="213">
        <v>2009</v>
      </c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12" t="s">
        <v>1166</v>
      </c>
      <c r="T51" s="212" t="s">
        <v>1167</v>
      </c>
      <c r="U51" s="209"/>
      <c r="V51" s="209"/>
      <c r="W51" s="194" t="s">
        <v>759</v>
      </c>
      <c r="X51" s="194" t="s">
        <v>759</v>
      </c>
      <c r="Y51" s="209"/>
      <c r="Z51" s="209"/>
      <c r="AA51" s="194" t="s">
        <v>93</v>
      </c>
    </row>
    <row r="52" spans="1:27" s="216" customFormat="1" ht="26.25" customHeight="1">
      <c r="A52" s="184">
        <v>32</v>
      </c>
      <c r="B52" s="213" t="s">
        <v>920</v>
      </c>
      <c r="C52" s="213" t="s">
        <v>921</v>
      </c>
      <c r="D52" s="213">
        <v>1130507</v>
      </c>
      <c r="E52" s="213" t="s">
        <v>922</v>
      </c>
      <c r="F52" s="213" t="s">
        <v>923</v>
      </c>
      <c r="G52" s="213"/>
      <c r="H52" s="213">
        <v>1971</v>
      </c>
      <c r="I52" s="214"/>
      <c r="J52" s="214"/>
      <c r="K52" s="214"/>
      <c r="L52" s="214">
        <v>750</v>
      </c>
      <c r="M52" s="214" t="s">
        <v>93</v>
      </c>
      <c r="N52" s="214"/>
      <c r="O52" s="214"/>
      <c r="P52" s="214"/>
      <c r="Q52" s="214"/>
      <c r="R52" s="214"/>
      <c r="S52" s="212" t="s">
        <v>1327</v>
      </c>
      <c r="T52" s="212" t="s">
        <v>1328</v>
      </c>
      <c r="U52" s="214"/>
      <c r="V52" s="214"/>
      <c r="W52" s="215" t="s">
        <v>759</v>
      </c>
      <c r="X52" s="214"/>
      <c r="Y52" s="214"/>
      <c r="Z52" s="214"/>
      <c r="AA52" s="215" t="s">
        <v>93</v>
      </c>
    </row>
    <row r="53" spans="1:27" s="216" customFormat="1" ht="26.25" customHeight="1">
      <c r="A53" s="184">
        <v>33</v>
      </c>
      <c r="B53" s="77" t="s">
        <v>924</v>
      </c>
      <c r="C53" s="77" t="s">
        <v>925</v>
      </c>
      <c r="D53" s="77">
        <v>73006</v>
      </c>
      <c r="E53" s="77" t="s">
        <v>926</v>
      </c>
      <c r="F53" s="77" t="s">
        <v>812</v>
      </c>
      <c r="G53" s="77">
        <v>6842</v>
      </c>
      <c r="H53" s="77">
        <v>1989</v>
      </c>
      <c r="I53" s="168"/>
      <c r="J53" s="168"/>
      <c r="K53" s="168">
        <v>5000</v>
      </c>
      <c r="L53" s="168">
        <v>10520</v>
      </c>
      <c r="M53" s="168" t="s">
        <v>93</v>
      </c>
      <c r="N53" s="168"/>
      <c r="O53" s="168"/>
      <c r="P53" s="168"/>
      <c r="Q53" s="168"/>
      <c r="R53" s="168"/>
      <c r="S53" s="208" t="s">
        <v>1329</v>
      </c>
      <c r="T53" s="208" t="s">
        <v>1330</v>
      </c>
      <c r="U53" s="208"/>
      <c r="V53" s="208"/>
      <c r="W53" s="168" t="s">
        <v>759</v>
      </c>
      <c r="X53" s="168" t="s">
        <v>759</v>
      </c>
      <c r="Y53" s="168"/>
      <c r="Z53" s="168"/>
      <c r="AA53" s="168" t="s">
        <v>93</v>
      </c>
    </row>
    <row r="54" spans="1:27" s="216" customFormat="1" ht="26.25" customHeight="1">
      <c r="A54" s="184">
        <v>34</v>
      </c>
      <c r="B54" s="202" t="s">
        <v>1031</v>
      </c>
      <c r="C54" s="202" t="s">
        <v>1032</v>
      </c>
      <c r="D54" s="202" t="s">
        <v>1033</v>
      </c>
      <c r="E54" s="202" t="s">
        <v>795</v>
      </c>
      <c r="F54" s="202" t="s">
        <v>869</v>
      </c>
      <c r="G54" s="77"/>
      <c r="H54" s="77">
        <v>2011</v>
      </c>
      <c r="I54" s="168"/>
      <c r="J54" s="168"/>
      <c r="K54" s="168"/>
      <c r="L54" s="168"/>
      <c r="M54" s="204" t="s">
        <v>93</v>
      </c>
      <c r="N54" s="168"/>
      <c r="O54" s="168"/>
      <c r="P54" s="168"/>
      <c r="Q54" s="168"/>
      <c r="R54" s="168"/>
      <c r="S54" s="208" t="s">
        <v>1331</v>
      </c>
      <c r="T54" s="208" t="s">
        <v>1332</v>
      </c>
      <c r="U54" s="208"/>
      <c r="V54" s="208"/>
      <c r="W54" s="204" t="s">
        <v>759</v>
      </c>
      <c r="X54" s="204" t="s">
        <v>759</v>
      </c>
      <c r="Y54" s="168"/>
      <c r="Z54" s="168"/>
      <c r="AA54" s="204" t="s">
        <v>93</v>
      </c>
    </row>
    <row r="55" spans="1:27" s="216" customFormat="1" ht="26.25" customHeight="1">
      <c r="A55" s="184">
        <v>35</v>
      </c>
      <c r="B55" s="77" t="s">
        <v>876</v>
      </c>
      <c r="C55" s="77" t="s">
        <v>1034</v>
      </c>
      <c r="D55" s="77" t="s">
        <v>1035</v>
      </c>
      <c r="E55" s="77" t="s">
        <v>1036</v>
      </c>
      <c r="F55" s="77" t="s">
        <v>812</v>
      </c>
      <c r="G55" s="77">
        <v>5880</v>
      </c>
      <c r="H55" s="77">
        <v>2017</v>
      </c>
      <c r="I55" s="168"/>
      <c r="J55" s="168">
        <v>3</v>
      </c>
      <c r="K55" s="168"/>
      <c r="L55" s="237">
        <v>18000</v>
      </c>
      <c r="M55" s="168" t="s">
        <v>93</v>
      </c>
      <c r="N55" s="168"/>
      <c r="O55" s="168"/>
      <c r="P55" s="168"/>
      <c r="Q55" s="168"/>
      <c r="R55" s="168"/>
      <c r="S55" s="208" t="s">
        <v>1333</v>
      </c>
      <c r="T55" s="208" t="s">
        <v>1334</v>
      </c>
      <c r="U55" s="208"/>
      <c r="V55" s="208"/>
      <c r="W55" s="168" t="s">
        <v>759</v>
      </c>
      <c r="X55" s="168" t="s">
        <v>759</v>
      </c>
      <c r="Y55" s="168"/>
      <c r="Z55" s="168"/>
      <c r="AA55" s="168" t="s">
        <v>93</v>
      </c>
    </row>
  </sheetData>
  <sheetProtection selectLockedCells="1" selectUnlockedCells="1"/>
  <mergeCells count="26">
    <mergeCell ref="AA3:AA5"/>
    <mergeCell ref="A6:K6"/>
    <mergeCell ref="A11:K11"/>
    <mergeCell ref="A14:K14"/>
    <mergeCell ref="A20:K20"/>
    <mergeCell ref="O3:O5"/>
    <mergeCell ref="P3:P5"/>
    <mergeCell ref="Q3:R4"/>
    <mergeCell ref="S3:T4"/>
    <mergeCell ref="U3:V4"/>
    <mergeCell ref="W3:Z4"/>
    <mergeCell ref="J3:J5"/>
    <mergeCell ref="K3:K5"/>
    <mergeCell ref="L3:L5"/>
    <mergeCell ref="M3:M5"/>
    <mergeCell ref="N3:N5"/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.7875" bottom="0.39375" header="0.5118055555555555" footer="0.5118055555555555"/>
  <pageSetup horizontalDpi="300" verticalDpi="3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A25" sqref="A25:E25"/>
    </sheetView>
  </sheetViews>
  <sheetFormatPr defaultColWidth="9.140625" defaultRowHeight="12.75"/>
  <cols>
    <col min="1" max="1" width="17.57421875" style="231" customWidth="1"/>
    <col min="2" max="3" width="18.00390625" style="231" customWidth="1"/>
    <col min="4" max="4" width="19.28125" style="231" customWidth="1"/>
    <col min="5" max="5" width="65.7109375" style="231" customWidth="1"/>
    <col min="6" max="16384" width="9.140625" style="231" customWidth="1"/>
  </cols>
  <sheetData>
    <row r="1" ht="15" customHeight="1">
      <c r="A1" s="230" t="s">
        <v>1349</v>
      </c>
    </row>
    <row r="3" spans="1:5" ht="25.5">
      <c r="A3" s="232" t="s">
        <v>938</v>
      </c>
      <c r="B3" s="232" t="s">
        <v>1018</v>
      </c>
      <c r="C3" s="232" t="s">
        <v>1046</v>
      </c>
      <c r="D3" s="240" t="s">
        <v>939</v>
      </c>
      <c r="E3" s="244" t="s">
        <v>940</v>
      </c>
    </row>
    <row r="4" spans="1:5" s="20" customFormat="1" ht="30.75" customHeight="1">
      <c r="A4" s="434">
        <v>2017</v>
      </c>
      <c r="B4" s="234" t="s">
        <v>1020</v>
      </c>
      <c r="C4" s="234">
        <v>3</v>
      </c>
      <c r="D4" s="241">
        <v>6715.37</v>
      </c>
      <c r="E4" s="250" t="s">
        <v>1051</v>
      </c>
    </row>
    <row r="5" spans="1:5" s="20" customFormat="1" ht="19.5" customHeight="1">
      <c r="A5" s="435"/>
      <c r="B5" s="234" t="s">
        <v>1021</v>
      </c>
      <c r="C5" s="234">
        <v>3</v>
      </c>
      <c r="D5" s="241">
        <v>2156.82</v>
      </c>
      <c r="E5" s="248" t="s">
        <v>1052</v>
      </c>
    </row>
    <row r="6" spans="1:5" s="20" customFormat="1" ht="19.5" customHeight="1">
      <c r="A6" s="435"/>
      <c r="B6" s="234" t="s">
        <v>1023</v>
      </c>
      <c r="C6" s="234">
        <v>3</v>
      </c>
      <c r="D6" s="247">
        <v>150</v>
      </c>
      <c r="E6" s="248" t="s">
        <v>1048</v>
      </c>
    </row>
    <row r="7" spans="1:5" s="20" customFormat="1" ht="42" customHeight="1">
      <c r="A7" s="435"/>
      <c r="B7" s="233" t="s">
        <v>1019</v>
      </c>
      <c r="C7" s="233">
        <v>6</v>
      </c>
      <c r="D7" s="241">
        <v>7469.35</v>
      </c>
      <c r="E7" s="249" t="s">
        <v>1050</v>
      </c>
    </row>
    <row r="8" spans="1:5" s="20" customFormat="1" ht="19.5" customHeight="1">
      <c r="A8" s="435"/>
      <c r="B8" s="234" t="s">
        <v>1024</v>
      </c>
      <c r="C8" s="234">
        <v>1</v>
      </c>
      <c r="D8" s="242">
        <v>2158</v>
      </c>
      <c r="E8" s="246" t="s">
        <v>1053</v>
      </c>
    </row>
    <row r="9" spans="1:5" s="20" customFormat="1" ht="19.5" customHeight="1">
      <c r="A9" s="435"/>
      <c r="B9" s="234" t="s">
        <v>1022</v>
      </c>
      <c r="C9" s="234">
        <v>1</v>
      </c>
      <c r="D9" s="242">
        <v>1272.78</v>
      </c>
      <c r="E9" s="246" t="s">
        <v>1045</v>
      </c>
    </row>
    <row r="10" spans="1:5" s="20" customFormat="1" ht="19.5" customHeight="1">
      <c r="A10" s="436"/>
      <c r="B10" s="234" t="s">
        <v>1044</v>
      </c>
      <c r="C10" s="234">
        <v>1</v>
      </c>
      <c r="D10" s="242">
        <v>1098.59</v>
      </c>
      <c r="E10" s="246" t="s">
        <v>1047</v>
      </c>
    </row>
    <row r="11" spans="1:5" s="20" customFormat="1" ht="19.5" customHeight="1">
      <c r="A11" s="432">
        <v>2018</v>
      </c>
      <c r="B11" s="234" t="s">
        <v>1024</v>
      </c>
      <c r="C11" s="234">
        <v>1</v>
      </c>
      <c r="D11" s="241">
        <v>695.9</v>
      </c>
      <c r="E11" s="246" t="s">
        <v>1054</v>
      </c>
    </row>
    <row r="12" spans="1:5" s="20" customFormat="1" ht="27" customHeight="1">
      <c r="A12" s="432"/>
      <c r="B12" s="234" t="s">
        <v>1025</v>
      </c>
      <c r="C12" s="234">
        <v>2</v>
      </c>
      <c r="D12" s="241">
        <f>6334.5+400</f>
        <v>6734.5</v>
      </c>
      <c r="E12" s="249" t="s">
        <v>1055</v>
      </c>
    </row>
    <row r="13" spans="1:5" s="20" customFormat="1" ht="27" customHeight="1">
      <c r="A13" s="432"/>
      <c r="B13" s="234" t="s">
        <v>1023</v>
      </c>
      <c r="C13" s="234">
        <v>3</v>
      </c>
      <c r="D13" s="247">
        <v>250</v>
      </c>
      <c r="E13" s="248" t="s">
        <v>1048</v>
      </c>
    </row>
    <row r="14" spans="1:5" s="20" customFormat="1" ht="43.5" customHeight="1">
      <c r="A14" s="432"/>
      <c r="B14" s="233" t="s">
        <v>1019</v>
      </c>
      <c r="C14" s="234">
        <v>4</v>
      </c>
      <c r="D14" s="241">
        <v>14331.72</v>
      </c>
      <c r="E14" s="249" t="s">
        <v>1058</v>
      </c>
    </row>
    <row r="15" spans="1:5" s="20" customFormat="1" ht="19.5" customHeight="1">
      <c r="A15" s="432"/>
      <c r="B15" s="234" t="s">
        <v>1056</v>
      </c>
      <c r="C15" s="234">
        <v>1</v>
      </c>
      <c r="D15" s="241">
        <v>1177.11</v>
      </c>
      <c r="E15" s="246" t="s">
        <v>1057</v>
      </c>
    </row>
    <row r="16" spans="1:5" s="20" customFormat="1" ht="27" customHeight="1">
      <c r="A16" s="432"/>
      <c r="B16" s="234" t="s">
        <v>1020</v>
      </c>
      <c r="C16" s="234">
        <v>1</v>
      </c>
      <c r="D16" s="241">
        <v>8000</v>
      </c>
      <c r="E16" s="246" t="s">
        <v>1350</v>
      </c>
    </row>
    <row r="17" spans="1:5" s="20" customFormat="1" ht="30" customHeight="1">
      <c r="A17" s="432"/>
      <c r="B17" s="234" t="s">
        <v>1021</v>
      </c>
      <c r="C17" s="233">
        <v>1</v>
      </c>
      <c r="D17" s="241">
        <v>1311.37</v>
      </c>
      <c r="E17" s="248" t="s">
        <v>1059</v>
      </c>
    </row>
    <row r="18" spans="1:5" s="20" customFormat="1" ht="19.5" customHeight="1">
      <c r="A18" s="434">
        <v>2019</v>
      </c>
      <c r="B18" s="234" t="s">
        <v>1025</v>
      </c>
      <c r="C18" s="234">
        <v>1</v>
      </c>
      <c r="D18" s="241">
        <v>4119.3</v>
      </c>
      <c r="E18" s="248" t="s">
        <v>1060</v>
      </c>
    </row>
    <row r="19" spans="1:5" s="20" customFormat="1" ht="19.5" customHeight="1">
      <c r="A19" s="435"/>
      <c r="B19" s="234" t="s">
        <v>1024</v>
      </c>
      <c r="C19" s="234">
        <v>3</v>
      </c>
      <c r="D19" s="241">
        <f>500+836.4</f>
        <v>1336.4</v>
      </c>
      <c r="E19" s="248" t="s">
        <v>1049</v>
      </c>
    </row>
    <row r="20" spans="1:5" s="20" customFormat="1" ht="42.75" customHeight="1">
      <c r="A20" s="435"/>
      <c r="B20" s="233" t="s">
        <v>1019</v>
      </c>
      <c r="C20" s="233">
        <v>5</v>
      </c>
      <c r="D20" s="241">
        <v>6857.49</v>
      </c>
      <c r="E20" s="250" t="s">
        <v>1352</v>
      </c>
    </row>
    <row r="21" spans="1:5" s="20" customFormat="1" ht="19.5" customHeight="1">
      <c r="A21" s="435"/>
      <c r="B21" s="234" t="s">
        <v>1022</v>
      </c>
      <c r="C21" s="234">
        <v>1</v>
      </c>
      <c r="D21" s="247">
        <v>2016.38</v>
      </c>
      <c r="E21" s="246" t="s">
        <v>1045</v>
      </c>
    </row>
    <row r="22" spans="1:5" s="20" customFormat="1" ht="19.5" customHeight="1">
      <c r="A22" s="435"/>
      <c r="B22" s="234" t="s">
        <v>1044</v>
      </c>
      <c r="C22" s="234">
        <v>1</v>
      </c>
      <c r="D22" s="247">
        <v>1187.42</v>
      </c>
      <c r="E22" s="246" t="s">
        <v>1045</v>
      </c>
    </row>
    <row r="23" spans="1:5" s="20" customFormat="1" ht="19.5" customHeight="1">
      <c r="A23" s="435"/>
      <c r="B23" s="234" t="s">
        <v>1056</v>
      </c>
      <c r="C23" s="234">
        <v>2</v>
      </c>
      <c r="D23" s="247">
        <v>13000</v>
      </c>
      <c r="E23" s="246" t="s">
        <v>1351</v>
      </c>
    </row>
    <row r="24" spans="1:5" ht="23.25" customHeight="1">
      <c r="A24" s="433" t="s">
        <v>1026</v>
      </c>
      <c r="B24" s="433"/>
      <c r="C24" s="239"/>
      <c r="D24" s="243">
        <f>SUM(D4:D23)</f>
        <v>82038.50000000001</v>
      </c>
      <c r="E24" s="245"/>
    </row>
    <row r="25" spans="1:5" ht="28.5" customHeight="1">
      <c r="A25" s="438"/>
      <c r="B25" s="438"/>
      <c r="C25" s="438"/>
      <c r="D25" s="438"/>
      <c r="E25" s="438"/>
    </row>
    <row r="26" spans="1:5" ht="19.5" customHeight="1">
      <c r="A26" s="437" t="s">
        <v>1353</v>
      </c>
      <c r="B26" s="437"/>
      <c r="C26" s="437"/>
      <c r="D26" s="437"/>
      <c r="E26" s="437"/>
    </row>
    <row r="27" spans="1:5" ht="22.5" customHeight="1">
      <c r="A27" s="439" t="s">
        <v>1018</v>
      </c>
      <c r="B27" s="439"/>
      <c r="C27" s="440" t="s">
        <v>1354</v>
      </c>
      <c r="D27" s="440"/>
      <c r="E27" s="244" t="s">
        <v>1355</v>
      </c>
    </row>
    <row r="28" spans="1:5" ht="19.5" customHeight="1">
      <c r="A28" s="442" t="s">
        <v>1020</v>
      </c>
      <c r="B28" s="443"/>
      <c r="C28" s="441">
        <v>31200</v>
      </c>
      <c r="D28" s="441"/>
      <c r="E28" s="360" t="s">
        <v>1357</v>
      </c>
    </row>
    <row r="29" spans="1:5" ht="19.5" customHeight="1">
      <c r="A29" s="442" t="s">
        <v>1020</v>
      </c>
      <c r="B29" s="443"/>
      <c r="C29" s="441">
        <v>2200</v>
      </c>
      <c r="D29" s="441"/>
      <c r="E29" s="360" t="s">
        <v>1356</v>
      </c>
    </row>
  </sheetData>
  <sheetProtection selectLockedCells="1" selectUnlockedCells="1"/>
  <mergeCells count="12">
    <mergeCell ref="A27:B27"/>
    <mergeCell ref="C27:D27"/>
    <mergeCell ref="C28:D28"/>
    <mergeCell ref="C29:D29"/>
    <mergeCell ref="A28:B28"/>
    <mergeCell ref="A29:B29"/>
    <mergeCell ref="A11:A17"/>
    <mergeCell ref="A24:B24"/>
    <mergeCell ref="A4:A10"/>
    <mergeCell ref="A18:A23"/>
    <mergeCell ref="A26:E26"/>
    <mergeCell ref="A25:E25"/>
  </mergeCells>
  <printOptions/>
  <pageMargins left="0.7" right="0.7" top="0.75" bottom="0.75" header="0.5118055555555555" footer="0.5118055555555555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marek.lewandowski</dc:creator>
  <cp:keywords/>
  <dc:description/>
  <cp:lastModifiedBy>marek.lewandowski</cp:lastModifiedBy>
  <dcterms:created xsi:type="dcterms:W3CDTF">2018-01-11T12:21:26Z</dcterms:created>
  <dcterms:modified xsi:type="dcterms:W3CDTF">2019-12-02T07:37:45Z</dcterms:modified>
  <cp:category/>
  <cp:version/>
  <cp:contentType/>
  <cp:contentStatus/>
</cp:coreProperties>
</file>